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stalnakonferencija-my.sharepoint.com/personal/biljana_bozovic_skgo_org/Documents/Desktop/Prezentacije 24.2/Prezentacija za finansije BB/"/>
    </mc:Choice>
  </mc:AlternateContent>
  <xr:revisionPtr revIDLastSave="40" documentId="13_ncr:1_{3899CD37-2C9E-4DAC-9DBE-68CB119CDB22}" xr6:coauthVersionLast="47" xr6:coauthVersionMax="47" xr10:uidLastSave="{DCC305FB-BFAB-4DB4-90C1-943EFB77BC09}"/>
  <bookViews>
    <workbookView xWindow="-120" yWindow="-120" windowWidth="29040" windowHeight="15720" firstSheet="2" activeTab="3" xr2:uid="{00000000-000D-0000-FFFF-FFFF00000000}"/>
  </bookViews>
  <sheets>
    <sheet name="Sheet5" sheetId="45" state="hidden" r:id="rId1"/>
    <sheet name="Sheet6" sheetId="46" state="hidden" r:id="rId2"/>
    <sheet name="Balance Sheet" sheetId="1" r:id="rId3"/>
    <sheet name=" Final report" sheetId="48" r:id="rId4"/>
    <sheet name="3.  Expected sources of funding" sheetId="65" state="hidden" r:id="rId5"/>
    <sheet name="Final payment" sheetId="52" r:id="rId6"/>
    <sheet name="lists" sheetId="47" state="hidden" r:id="rId7"/>
    <sheet name="Instrukcije za popunjavanje BS" sheetId="49" r:id="rId8"/>
  </sheets>
  <definedNames>
    <definedName name="_xlnm._FilterDatabase" localSheetId="2" hidden="1">'Balance Sheet'!$A$4:$O$58</definedName>
    <definedName name="I.HR">' Final report'!$A$10:$A$19</definedName>
    <definedName name="II.Travel">' Final report'!#REF!</definedName>
    <definedName name="III.Equipment">' Final report'!$A$26:$A$30</definedName>
    <definedName name="_xlnm.Print_Area" localSheetId="3">' Final report'!$A$1:$N$62</definedName>
    <definedName name="_xlnm.Print_Area" localSheetId="4">'3.  Expected sources of funding'!$A$1:$D$39</definedName>
    <definedName name="_xlnm.Print_Area" localSheetId="2">'Balance Sheet'!$A$1:$O$68</definedName>
    <definedName name="total_cost">#REF!</definedName>
    <definedName name="total_cost_y1">#REF!</definedName>
    <definedName name="V.Services">' Final report'!$A$39:$A$48</definedName>
    <definedName name="VI.Other">' Final report'!$A$51</definedName>
    <definedName name="Z_1594A48A_9790_4F88_B90E_8F1A33442BAE_.wvu.PrintArea" localSheetId="3" hidden="1">' Final report'!$A$1:$N$62</definedName>
    <definedName name="Z_1E00B525_B9D9_4017_A94D_AA07C0C3FDB0_.wvu.PrintArea" localSheetId="3" hidden="1">' Final report'!$A$1:$N$62</definedName>
    <definedName name="Z_2EB73FB4_9F99_49A1_B28F_E6C960645722_.wvu.PrintArea" localSheetId="3" hidden="1">' Final report'!$A$1:$N$62</definedName>
    <definedName name="Z_4105BD77_F38D_4FDF_9BDD_6959B10BFE01_.wvu.PrintArea" localSheetId="3" hidden="1">' Final report'!$A$1:$N$62</definedName>
    <definedName name="Z_4A2E2DC5_FD85_4E49_9822_9412D5DDF126_.wvu.PrintArea" localSheetId="3" hidden="1">' Final report'!$A$1:$N$62</definedName>
    <definedName name="Z_53AFCF8A_8896_4E12_AF28_429075CE3399_.wvu.PrintArea" localSheetId="3" hidden="1">' Final report'!$A$1:$N$62</definedName>
    <definedName name="Z_7D1822CB_910C_49F3_9E3A_323FC9995E5E_.wvu.PrintArea" localSheetId="3" hidden="1">' Final report'!$A$1:$N$62</definedName>
    <definedName name="Z_A84D578C_AEC2_4698_9329_178C2FFE83CE_.wvu.PrintArea" localSheetId="3" hidden="1">' Final report'!$A$1:$N$62</definedName>
    <definedName name="Z_A8F25874_A730_4985_839C_CCA107DCEFD9_.wvu.PrintArea" localSheetId="3" hidden="1">' Final report'!$A$1:$N$62</definedName>
    <definedName name="Z_B29F5B9E_13CA_4B1B_A84A_09DD19DA6EE6_.wvu.PrintArea" localSheetId="3" hidden="1">' Final report'!$A$1:$N$62</definedName>
    <definedName name="Z_BBF80EA9_250C_42FD_9B11_973890BFE352_.wvu.PrintArea" localSheetId="3" hidden="1">' Final report'!$A$1:$N$62</definedName>
    <definedName name="Z_C05E188B_6BA6_4ABA_A112_E2AD9C1E0129_.wvu.PrintArea" localSheetId="3" hidden="1">' Final report'!$A$1:$N$62</definedName>
    <definedName name="Z_C8562D89_56BB_4835_8E3A_41A0BD79D1DE_.wvu.PrintArea" localSheetId="3" hidden="1">' Final report'!$A$1:$N$62</definedName>
    <definedName name="Z_D74B9048_40D8_4CF8_A62F_DA395DAACE1B_.wvu.PrintArea" localSheetId="3" hidden="1">' Final report'!$A$1:$N$62</definedName>
    <definedName name="Z_DD21C11E_95A0_4B2F_A69B_5D437C3107CA_.wvu.PrintArea" localSheetId="3" hidden="1">' Final report'!$A$1:$N$62</definedName>
    <definedName name="Z_E1DF5547_BB72_403D_9477_695885C059AC_.wvu.PrintArea" localSheetId="3" hidden="1">' Final report'!$A$1:$N$62</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Q5" i="1" s="1"/>
  <c r="F60" i="48" l="1"/>
  <c r="F58" i="48"/>
  <c r="F55" i="48"/>
  <c r="F20" i="48"/>
  <c r="F49" i="48"/>
  <c r="F52" i="48"/>
  <c r="F53" i="48"/>
  <c r="M58" i="1"/>
  <c r="G51" i="48"/>
  <c r="G46" i="48"/>
  <c r="G11" i="48"/>
  <c r="G12" i="48"/>
  <c r="G14" i="48"/>
  <c r="G48" i="48"/>
  <c r="G10" i="48"/>
  <c r="M57" i="1"/>
  <c r="M56" i="1"/>
  <c r="M55" i="1"/>
  <c r="M54" i="1"/>
  <c r="M53" i="1"/>
  <c r="M52" i="1"/>
  <c r="M51" i="1"/>
  <c r="M50" i="1"/>
  <c r="E51" i="48"/>
  <c r="E11" i="48"/>
  <c r="E12" i="48"/>
  <c r="E14" i="48"/>
  <c r="E48" i="48"/>
  <c r="C20" i="65" l="1"/>
  <c r="C24" i="65" s="1"/>
  <c r="E46" i="48"/>
  <c r="E10" i="48"/>
  <c r="D25" i="65" l="1"/>
  <c r="C30" i="65"/>
  <c r="D31" i="65" s="1"/>
  <c r="B3" i="52" s="1"/>
  <c r="C2" i="52" l="1"/>
  <c r="E49" i="48" l="1"/>
  <c r="E31" i="48"/>
  <c r="E20" i="48" l="1"/>
  <c r="J52" i="48" l="1"/>
  <c r="E52" i="48" l="1"/>
  <c r="M2" i="1" l="1"/>
  <c r="B4" i="52"/>
  <c r="M6" i="1"/>
  <c r="Q6" i="1" s="1"/>
  <c r="Q7" i="1" s="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J49" i="48"/>
  <c r="J37" i="48"/>
  <c r="J31" i="48"/>
  <c r="J24" i="48"/>
  <c r="J20" i="48"/>
  <c r="E24" i="48"/>
  <c r="E37" i="48"/>
  <c r="I48" i="48" l="1"/>
  <c r="K48" i="48" s="1"/>
  <c r="L48" i="48" s="1"/>
  <c r="M48" i="48" s="1"/>
  <c r="I46" i="48"/>
  <c r="H46" i="48" s="1"/>
  <c r="I12" i="48"/>
  <c r="I10" i="48"/>
  <c r="I51" i="48"/>
  <c r="I11" i="48"/>
  <c r="I14" i="48"/>
  <c r="C3" i="52"/>
  <c r="I24" i="48"/>
  <c r="I31" i="48"/>
  <c r="I37" i="48"/>
  <c r="K24" i="48"/>
  <c r="L37" i="48"/>
  <c r="M37" i="48" s="1"/>
  <c r="L31" i="48"/>
  <c r="M31" i="48" s="1"/>
  <c r="K37" i="48"/>
  <c r="K31" i="48"/>
  <c r="J53" i="48"/>
  <c r="J55" i="48" s="1"/>
  <c r="J58" i="48" s="1"/>
  <c r="J60" i="48" s="1"/>
  <c r="I49" i="48" l="1"/>
  <c r="K46" i="48"/>
  <c r="L46" i="48" s="1"/>
  <c r="M46" i="48" s="1"/>
  <c r="H48" i="48"/>
  <c r="K12" i="48"/>
  <c r="L12" i="48" s="1"/>
  <c r="H12" i="48"/>
  <c r="H14" i="48"/>
  <c r="H10" i="48"/>
  <c r="K11" i="48"/>
  <c r="L11" i="48" s="1"/>
  <c r="K51" i="48"/>
  <c r="M12" i="48"/>
  <c r="H51" i="48"/>
  <c r="I52" i="48"/>
  <c r="H11" i="48"/>
  <c r="K10" i="48"/>
  <c r="L10" i="48" s="1"/>
  <c r="I20" i="48"/>
  <c r="K14" i="48"/>
  <c r="L14" i="48" s="1"/>
  <c r="K49" i="48"/>
  <c r="C5" i="52"/>
  <c r="E53" i="48"/>
  <c r="C4" i="52"/>
  <c r="L24" i="48"/>
  <c r="M24" i="48" s="1"/>
  <c r="C34" i="45"/>
  <c r="D34" i="45" s="1"/>
  <c r="C13" i="45"/>
  <c r="D13" i="45" s="1"/>
  <c r="C12" i="45"/>
  <c r="D12" i="45" s="1"/>
  <c r="K52" i="48" l="1"/>
  <c r="L51" i="48"/>
  <c r="M51" i="48" s="1"/>
  <c r="M11" i="48"/>
  <c r="L20" i="48"/>
  <c r="M20" i="48" s="1"/>
  <c r="L49" i="48"/>
  <c r="M49" i="48" s="1"/>
  <c r="M14" i="48"/>
  <c r="I53" i="48"/>
  <c r="I55" i="48" s="1"/>
  <c r="I58" i="48" s="1"/>
  <c r="I60" i="48" s="1"/>
  <c r="D2" i="52" s="1"/>
  <c r="L52" i="48"/>
  <c r="M52" i="48" s="1"/>
  <c r="K20" i="48"/>
  <c r="K53" i="48" s="1"/>
  <c r="K55" i="48" s="1"/>
  <c r="K58" i="48" s="1"/>
  <c r="K60" i="48" s="1"/>
  <c r="D5" i="52"/>
  <c r="C7" i="52"/>
  <c r="C29" i="45"/>
  <c r="D29" i="45" s="1"/>
  <c r="C28" i="45"/>
  <c r="D28" i="45" s="1"/>
  <c r="C20" i="45"/>
  <c r="D20" i="45" s="1"/>
  <c r="M10" i="48" l="1"/>
  <c r="D4" i="52"/>
  <c r="D3" i="52"/>
  <c r="D7" i="52" s="1"/>
  <c r="Q8" i="1"/>
  <c r="Q9" i="1" s="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L53" i="48"/>
  <c r="L55" i="48" s="1"/>
  <c r="E55" i="48"/>
  <c r="E58" i="48" s="1"/>
  <c r="E60" i="48" s="1"/>
  <c r="C27" i="45"/>
  <c r="D27" i="45" s="1"/>
  <c r="M53" i="48" l="1"/>
  <c r="M55" i="48"/>
  <c r="L58" i="48"/>
  <c r="C25" i="45"/>
  <c r="D25" i="45" s="1"/>
  <c r="C26" i="45"/>
  <c r="D26" i="45"/>
  <c r="M58" i="48" l="1"/>
  <c r="L60" i="48"/>
  <c r="M60" i="48" s="1"/>
  <c r="C16" i="45"/>
  <c r="D16" i="45" s="1"/>
  <c r="C15" i="45" l="1"/>
  <c r="D15" i="45" s="1"/>
  <c r="C8" i="45"/>
  <c r="D8" i="45"/>
  <c r="C14" i="45" l="1"/>
  <c r="D14" i="45"/>
  <c r="C32" i="45" l="1"/>
  <c r="D32" i="45" s="1"/>
  <c r="C19" i="45" l="1"/>
  <c r="D19" i="45" s="1"/>
  <c r="C18" i="45"/>
  <c r="C17" i="45"/>
  <c r="D17" i="45" s="1"/>
  <c r="D18" i="45"/>
  <c r="C33" i="45" l="1"/>
  <c r="D33" i="45"/>
  <c r="C11" i="45" l="1"/>
  <c r="D11" i="45"/>
  <c r="C31" i="45" l="1"/>
  <c r="D31" i="45" s="1"/>
  <c r="C30" i="45"/>
  <c r="D30" i="45" s="1"/>
  <c r="C24" i="45"/>
  <c r="C23" i="45"/>
  <c r="C22" i="45"/>
  <c r="D22" i="45" s="1"/>
  <c r="C21" i="45"/>
  <c r="D23" i="45"/>
  <c r="D21" i="45"/>
  <c r="D24" i="45"/>
  <c r="C6" i="45" l="1"/>
  <c r="D6" i="45"/>
  <c r="C7" i="45" l="1"/>
  <c r="D7" i="45" s="1"/>
  <c r="C10" i="45" l="1"/>
  <c r="C5" i="45"/>
  <c r="D10" i="45"/>
  <c r="D5" i="45"/>
  <c r="C9" i="45" l="1"/>
  <c r="D9" i="45" s="1"/>
  <c r="C4" i="45" l="1"/>
  <c r="D4" i="45" s="1"/>
</calcChain>
</file>

<file path=xl/sharedStrings.xml><?xml version="1.0" encoding="utf-8"?>
<sst xmlns="http://schemas.openxmlformats.org/spreadsheetml/2006/main" count="631" uniqueCount="287">
  <si>
    <t>Description</t>
  </si>
  <si>
    <t>(Multiple Items)</t>
  </si>
  <si>
    <t>Row Labels</t>
  </si>
  <si>
    <t>Sum of Amount in EUR</t>
  </si>
  <si>
    <t>Grand Total</t>
  </si>
  <si>
    <t xml:space="preserve">Coordinator: </t>
  </si>
  <si>
    <t xml:space="preserve">Title of the Project: </t>
  </si>
  <si>
    <t xml:space="preserve">Contract no: </t>
  </si>
  <si>
    <t>Partner</t>
  </si>
  <si>
    <t xml:space="preserve">Contribution
</t>
  </si>
  <si>
    <t>Date of payment
(dd/mm/yyyy)</t>
  </si>
  <si>
    <t>Budget heading</t>
  </si>
  <si>
    <t>Budget line</t>
  </si>
  <si>
    <t>Name of service/work provider</t>
  </si>
  <si>
    <t>Number and date of reference document</t>
  </si>
  <si>
    <t>Unit number.</t>
  </si>
  <si>
    <t>Income</t>
  </si>
  <si>
    <t>Amount in RSD</t>
  </si>
  <si>
    <t>Exchange rate</t>
  </si>
  <si>
    <t>Amount in EUR</t>
  </si>
  <si>
    <t>Bank Statement no.</t>
  </si>
  <si>
    <t>No. of book-keeping entry</t>
  </si>
  <si>
    <t>Balance in EUR</t>
  </si>
  <si>
    <t>Cofinancing</t>
  </si>
  <si>
    <t>I.HR</t>
  </si>
  <si>
    <t>1.1.1.1 Municipal project manager/coordinator (25% of 12 months)</t>
  </si>
  <si>
    <t>Project manager, salary for October 2024 (21.10-31.10.2024)</t>
  </si>
  <si>
    <t>1.1.2.1 Municipal financial administrator (25% of 12 months)</t>
  </si>
  <si>
    <t>Financial administrator, salary for Ocober 2024 (21.10-31.10.2024)</t>
  </si>
  <si>
    <t>Center for social welfare</t>
  </si>
  <si>
    <t>1.1.1.2 Social Work Centre professional (25% of 12 months)</t>
  </si>
  <si>
    <t>Social Work Centre professional, salary for October 2024 (21.10-31.10.2024)</t>
  </si>
  <si>
    <t>132/7</t>
  </si>
  <si>
    <t>Project manager, salary for November 2024</t>
  </si>
  <si>
    <t>1.1.1.3 Public procurement expert (25% of 2 months)</t>
  </si>
  <si>
    <t>Public procurement expert, salary for November 2024</t>
  </si>
  <si>
    <t>Financial administrator, salary for November 2024</t>
  </si>
  <si>
    <t>Social Work Centre professional, salary for November 2024</t>
  </si>
  <si>
    <t>149/7</t>
  </si>
  <si>
    <t>Project manager, salary for December 2024</t>
  </si>
  <si>
    <t>Public procurement expert, salary for December 2024</t>
  </si>
  <si>
    <t>Financial administrator, salary for December 2024</t>
  </si>
  <si>
    <t>Social Work Centre professional, salary for December 2024</t>
  </si>
  <si>
    <t>2/7</t>
  </si>
  <si>
    <t>EU contribution</t>
  </si>
  <si>
    <t>V.Services</t>
  </si>
  <si>
    <t>5.7.1 Training of 10 geronto-housekeepers</t>
  </si>
  <si>
    <t>Training of geronto-housekeepers</t>
  </si>
  <si>
    <t>5.8.1 Leaflets</t>
  </si>
  <si>
    <t>Leaflets</t>
  </si>
  <si>
    <t>Project manager, salary for January 2025</t>
  </si>
  <si>
    <t>Social Work Centre professional, salary for January 2025</t>
  </si>
  <si>
    <t>13/7</t>
  </si>
  <si>
    <t>Financial administrator, salary for January 2025</t>
  </si>
  <si>
    <t>VI.Other</t>
  </si>
  <si>
    <t xml:space="preserve">  6.1 Home care services (procured, for 50 users and 10 months)</t>
  </si>
  <si>
    <t>Home care services for January</t>
  </si>
  <si>
    <t>Project manager, salary for February 2025</t>
  </si>
  <si>
    <t>Social Work Centre professional, salary for February 2025</t>
  </si>
  <si>
    <t>28/7</t>
  </si>
  <si>
    <t>Financial administrator, salary for February 2025</t>
  </si>
  <si>
    <t>Home care services for February</t>
  </si>
  <si>
    <t>Project manager, salary for March 2025</t>
  </si>
  <si>
    <t>Financial administrator, salary for March 2025</t>
  </si>
  <si>
    <t>Home care services for March</t>
  </si>
  <si>
    <t>Social Work Centre professional, salary for March 2025</t>
  </si>
  <si>
    <t>44/7</t>
  </si>
  <si>
    <t>Project manager, salary for April 2025</t>
  </si>
  <si>
    <t>Financial administrator, salary for April 2025</t>
  </si>
  <si>
    <t>Home care services for April</t>
  </si>
  <si>
    <t>Social Work Centre professional, salary for April 2025</t>
  </si>
  <si>
    <t>58/7</t>
  </si>
  <si>
    <t>Project manager, salary for May 2025</t>
  </si>
  <si>
    <t>Financial administrator, salary for May2025</t>
  </si>
  <si>
    <t>Home care services for May</t>
  </si>
  <si>
    <t>Social Work Centre professional, salary for May 2025</t>
  </si>
  <si>
    <t>77/7</t>
  </si>
  <si>
    <t>Project manager, salary for June 2025</t>
  </si>
  <si>
    <t>Financial administrator, salary for June 2025</t>
  </si>
  <si>
    <t>Home care services for June</t>
  </si>
  <si>
    <t>Social Work Centre professional, salary for June 2025</t>
  </si>
  <si>
    <t>85/7</t>
  </si>
  <si>
    <t>Project manager, salary for July 2025</t>
  </si>
  <si>
    <t>Financial administrator, salary for July 2025</t>
  </si>
  <si>
    <t>Home care services for July</t>
  </si>
  <si>
    <t>Social Work Centre professional, salary for July 2025</t>
  </si>
  <si>
    <t>103/7</t>
  </si>
  <si>
    <t>Project manager, salary for August 2025</t>
  </si>
  <si>
    <t>Financial administrator, salary for August 2025</t>
  </si>
  <si>
    <t>Home care services for August</t>
  </si>
  <si>
    <t>Pre-financing</t>
  </si>
  <si>
    <t>Social Work Centre professional, salary for August 2025</t>
  </si>
  <si>
    <t>113/7</t>
  </si>
  <si>
    <t>Project manager, salary for September 2025</t>
  </si>
  <si>
    <t>Financial administrator, salary for September 2025</t>
  </si>
  <si>
    <t>Home care services for September</t>
  </si>
  <si>
    <t>Social Work Centre professional, salary for Sept 2025</t>
  </si>
  <si>
    <t>121/7</t>
  </si>
  <si>
    <t>Project manager, salary for October 2025 (01.10-20.10.2025)</t>
  </si>
  <si>
    <t>Financial administrator, salary for October 2025 (01.10-20.10.2025)</t>
  </si>
  <si>
    <t>Home care services for October</t>
  </si>
  <si>
    <t>Social Work Centre professional, salary for Oct 2025 (01.10-20.10.2025)</t>
  </si>
  <si>
    <t>139/7</t>
  </si>
  <si>
    <t xml:space="preserve">Contract No. </t>
  </si>
  <si>
    <t>Budget as per contract/addendum</t>
  </si>
  <si>
    <t>Reallocation</t>
  </si>
  <si>
    <t xml:space="preserve">Expenditure incurred </t>
  </si>
  <si>
    <t>Variations in comparison with initial budget/addendum</t>
  </si>
  <si>
    <t>Expenditures</t>
  </si>
  <si>
    <t>Unit</t>
  </si>
  <si>
    <t># Units</t>
  </si>
  <si>
    <t>Unit value
(in EUR)</t>
  </si>
  <si>
    <t>Total Cost
(in EUR)</t>
  </si>
  <si>
    <t>Reallocation allowed (Article 9.4 of the General Conditions)</t>
  </si>
  <si>
    <t>Cumulated costs (before current report) (in EUR)</t>
  </si>
  <si>
    <t>Cumulated costs (from start of implementation to present report included) (in EUR)</t>
  </si>
  <si>
    <t>In absolute value in EUR</t>
  </si>
  <si>
    <t>In %</t>
  </si>
  <si>
    <t>Explanation for all variations</t>
  </si>
  <si>
    <t>(a)</t>
  </si>
  <si>
    <t>(b)</t>
  </si>
  <si>
    <t>(c)=a*b</t>
  </si>
  <si>
    <t>(r)</t>
  </si>
  <si>
    <t>(d)</t>
  </si>
  <si>
    <t>(f)=c+d</t>
  </si>
  <si>
    <t>(g)= c (or r) - f</t>
  </si>
  <si>
    <t>(h)= g/c (or r)</t>
  </si>
  <si>
    <t>1. Human Resources</t>
  </si>
  <si>
    <t>1.1 Salaries (gross salaries including social security charges and other related costs, local staff)4</t>
  </si>
  <si>
    <t xml:space="preserve">   1.1.1 Technical</t>
  </si>
  <si>
    <t>Per month</t>
  </si>
  <si>
    <t xml:space="preserve">   1.1.2 Administrative/ support staff</t>
  </si>
  <si>
    <t>1.2 Salaries (gross salaries including social security
charges and other related costs, expat/int. staff)</t>
  </si>
  <si>
    <t>1.3 Per diems for missions/travel5</t>
  </si>
  <si>
    <t xml:space="preserve">   1.3.1 Abroad (staff assigned to the Action)</t>
  </si>
  <si>
    <t xml:space="preserve">   1.3.2 Local (staff assigned to the Action)</t>
  </si>
  <si>
    <t xml:space="preserve">   1.3.3 Seminar/conference participants</t>
  </si>
  <si>
    <t>Subtotal Human Resources</t>
  </si>
  <si>
    <t>2.Travel</t>
  </si>
  <si>
    <t>2.1. International travel</t>
  </si>
  <si>
    <t xml:space="preserve">2.2 Local transportation </t>
  </si>
  <si>
    <t>Subtotal Travel</t>
  </si>
  <si>
    <t>3. Equipment and supplies7</t>
  </si>
  <si>
    <t>3.1 Purchase or rent of vehicles</t>
  </si>
  <si>
    <t>3.2 Furniture, computer equipment</t>
  </si>
  <si>
    <t>3.3 Machines, tools…</t>
  </si>
  <si>
    <t>3.4 Spare parts/equipment for machines, tools</t>
  </si>
  <si>
    <t>3.5 Other (please specify)</t>
  </si>
  <si>
    <t>Subtotal Equipment and supplies</t>
  </si>
  <si>
    <t>4. Project office</t>
  </si>
  <si>
    <t>4.1 Vehicle costs</t>
  </si>
  <si>
    <t>4.2 Office rent</t>
  </si>
  <si>
    <t>4.3 Consumables - office supplies</t>
  </si>
  <si>
    <t>4.4 Other services (tel/fax, electricity/heating, maintenance)</t>
  </si>
  <si>
    <t>Subtotal Project office</t>
  </si>
  <si>
    <t>5. Other costs, services</t>
  </si>
  <si>
    <t xml:space="preserve">5.1 Publications9 </t>
  </si>
  <si>
    <t>5.2 Studies, research9</t>
  </si>
  <si>
    <t>5.3 Expenditure verification/Audit</t>
  </si>
  <si>
    <t>5.4 Evaluation costs</t>
  </si>
  <si>
    <t>5.5 Translation, interpreters</t>
  </si>
  <si>
    <t>5.6 Financial services (bank guarantee costs etc.)</t>
  </si>
  <si>
    <t>5.7 Costs of conferences/seminars9</t>
  </si>
  <si>
    <t>Per contract</t>
  </si>
  <si>
    <t>5.8. Communication activities, if applicable10</t>
  </si>
  <si>
    <t>Per piece</t>
  </si>
  <si>
    <t>Subtotal Other costs, services</t>
  </si>
  <si>
    <t>6. Other</t>
  </si>
  <si>
    <t>Subtotal Other</t>
  </si>
  <si>
    <t xml:space="preserve">7.  Subtotal direct eligible costs of the Action (1-6) </t>
  </si>
  <si>
    <t>8. Indirect costs (maximum 7% of  7, subtotal of direct eligible costs of the Action)</t>
  </si>
  <si>
    <t>9. Total eligible costs of the Action, excluding reserve and volunteers' work (7+ 8)</t>
  </si>
  <si>
    <t>10.1 Not applicable</t>
  </si>
  <si>
    <t xml:space="preserve">10.2 Volunteers´ work </t>
  </si>
  <si>
    <t>Per day</t>
  </si>
  <si>
    <t xml:space="preserve">11. Total eligible costs (9+10) </t>
  </si>
  <si>
    <r>
      <t>12. - Taxes</t>
    </r>
    <r>
      <rPr>
        <vertAlign val="superscript"/>
        <sz val="10"/>
        <color rgb="FF000000"/>
        <rFont val="Arial"/>
        <family val="2"/>
      </rPr>
      <t xml:space="preserve">
</t>
    </r>
    <r>
      <rPr>
        <sz val="10"/>
        <color rgb="FF000000"/>
        <rFont val="Arial"/>
        <family val="2"/>
      </rPr>
      <t xml:space="preserve">      - Contributions in kind</t>
    </r>
  </si>
  <si>
    <t>13. Total accepted costs of the action (11+12)</t>
  </si>
  <si>
    <r>
      <t>3. Expected sources of funding &amp; summary of estimated costs</t>
    </r>
    <r>
      <rPr>
        <b/>
        <vertAlign val="superscript"/>
        <sz val="12"/>
        <rFont val="Verdana"/>
        <family val="2"/>
      </rPr>
      <t>1</t>
    </r>
  </si>
  <si>
    <t>Amount</t>
  </si>
  <si>
    <t>Percentage</t>
  </si>
  <si>
    <t xml:space="preserve">EUR
</t>
  </si>
  <si>
    <t>%</t>
  </si>
  <si>
    <t xml:space="preserve">Expected sources of funding </t>
  </si>
  <si>
    <r>
      <t xml:space="preserve">EU/EDF  contribution sought in this application </t>
    </r>
    <r>
      <rPr>
        <b/>
        <sz val="10"/>
        <rFont val="Verdana"/>
        <family val="2"/>
      </rPr>
      <t>(A)</t>
    </r>
  </si>
  <si>
    <r>
      <t xml:space="preserve">CO-FINANCING (1+2+3+4) </t>
    </r>
    <r>
      <rPr>
        <b/>
        <sz val="10"/>
        <rFont val="Verdana"/>
        <family val="2"/>
      </rPr>
      <t>(B)</t>
    </r>
  </si>
  <si>
    <t>1. Other contributions (Applicant, other Donors etc)</t>
  </si>
  <si>
    <t>Name</t>
  </si>
  <si>
    <t xml:space="preserve">Conditions </t>
  </si>
  <si>
    <r>
      <t xml:space="preserve">2. Revenue from the Action </t>
    </r>
    <r>
      <rPr>
        <vertAlign val="superscript"/>
        <sz val="10"/>
        <rFont val="Verdana"/>
        <family val="2"/>
      </rPr>
      <t>6</t>
    </r>
  </si>
  <si>
    <t xml:space="preserve">To be inserted if applicable and allowed by the guidelines: </t>
  </si>
  <si>
    <r>
      <t xml:space="preserve">3. In-kind contributions </t>
    </r>
    <r>
      <rPr>
        <vertAlign val="superscript"/>
        <sz val="10"/>
        <rFont val="Verdana"/>
        <family val="2"/>
      </rPr>
      <t>7</t>
    </r>
  </si>
  <si>
    <r>
      <t xml:space="preserve">4. Volunteers' work </t>
    </r>
    <r>
      <rPr>
        <vertAlign val="superscript"/>
        <sz val="10"/>
        <rFont val="Verdana"/>
        <family val="2"/>
      </rPr>
      <t>8</t>
    </r>
  </si>
  <si>
    <r>
      <t xml:space="preserve">Expected TOTAL CONTRIBUTIONS </t>
    </r>
    <r>
      <rPr>
        <b/>
        <sz val="10"/>
        <rFont val="Verdana"/>
        <family val="2"/>
      </rPr>
      <t>(A)+(B)</t>
    </r>
  </si>
  <si>
    <t>Estimated Costs</t>
  </si>
  <si>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</si>
  <si>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</si>
  <si>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Taxes/In-kind contributions </t>
    </r>
    <r>
      <rPr>
        <vertAlign val="superscript"/>
        <sz val="10"/>
        <color indexed="8"/>
        <rFont val="Verdana"/>
        <family val="2"/>
      </rPr>
      <t>5</t>
    </r>
    <r>
      <rPr>
        <sz val="10"/>
        <color indexed="8"/>
        <rFont val="Verdana"/>
        <family val="2"/>
      </rPr>
      <t xml:space="preserve"> </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</si>
  <si>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</si>
  <si>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</si>
  <si>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t xml:space="preserve"> </t>
  </si>
  <si>
    <t>1.  Expected sources of funding and estimated costs must be in balance. It is reminded that the figures introduced in the table shall respect all the points included in the checklist for the full application form (part 7 of the full application form)</t>
  </si>
  <si>
    <t>2. as per heading 11 of the Budget of the Action</t>
  </si>
  <si>
    <t>3. as per heading 13 of the Budget of the Action</t>
  </si>
  <si>
    <t>4. EU contribution cannot finance volunteers' work. Do not round, enter percentage with 2 decimals (e.g. 74,38%),</t>
  </si>
  <si>
    <t>5.  as per heading 12 of the Budget of the Action</t>
  </si>
  <si>
    <t>6. with reference to art.17.4 (b) of the General Conditions</t>
  </si>
  <si>
    <t>7. as per heading 12 of the Budget of the Action</t>
  </si>
  <si>
    <t>8. as per heading 10.2 of the Budget of the Action, up to 50% of the co-financing.</t>
  </si>
  <si>
    <t>Column1</t>
  </si>
  <si>
    <t>Budgeted</t>
  </si>
  <si>
    <t>Actual Spent</t>
  </si>
  <si>
    <t>Total eligible cost of the Action</t>
  </si>
  <si>
    <t>Total EU contribution %</t>
  </si>
  <si>
    <t>Pre-financing (first payment 80%)</t>
  </si>
  <si>
    <t>Bank interests</t>
  </si>
  <si>
    <t>Balance payment</t>
  </si>
  <si>
    <t>Contribution</t>
  </si>
  <si>
    <t>Heading</t>
  </si>
  <si>
    <t>II.Travel</t>
  </si>
  <si>
    <t>III.Equipment</t>
  </si>
  <si>
    <t>IV.Office</t>
  </si>
  <si>
    <t>Birate ime svoje organizacije sa opadajućeg menija</t>
  </si>
  <si>
    <t>Birate između tri opcije:</t>
  </si>
  <si>
    <t>1. Trošak iz EU kontribucije</t>
  </si>
  <si>
    <t>2. Trošak iz sopstvenih sredstava</t>
  </si>
  <si>
    <t>3. Predfinansiranje</t>
  </si>
  <si>
    <t>Date</t>
  </si>
  <si>
    <t xml:space="preserve">Popunjava se u formatu dan.mesec.godina </t>
  </si>
  <si>
    <t>Bez tačke na kraju godine</t>
  </si>
  <si>
    <t>Otvara se opadajući meni gde birate između 6 budžetskih celina</t>
  </si>
  <si>
    <t>Unos podataka isključivo iz opadajućeg menija - ne ručno</t>
  </si>
  <si>
    <t>Birate iz opadajućeg menija liniju iz prethodno odabranog hedinaga</t>
  </si>
  <si>
    <t>Decription</t>
  </si>
  <si>
    <r>
      <t xml:space="preserve">Za zarade - </t>
    </r>
    <r>
      <rPr>
        <i/>
        <sz val="11"/>
        <color theme="1"/>
        <rFont val="Arial"/>
        <family val="2"/>
      </rPr>
      <t>Project manager, salary for November 2024</t>
    </r>
  </si>
  <si>
    <r>
      <t xml:space="preserve">Za putovanja - mesečno izveštavanje - </t>
    </r>
    <r>
      <rPr>
        <i/>
        <sz val="11"/>
        <color theme="1"/>
        <rFont val="Arial"/>
        <family val="2"/>
      </rPr>
      <t>Travel costs for November 2024</t>
    </r>
  </si>
  <si>
    <r>
      <t xml:space="preserve">Za putovanja - izveštavanje po kilometru - </t>
    </r>
    <r>
      <rPr>
        <i/>
        <sz val="11"/>
        <color theme="1"/>
        <rFont val="Arial"/>
        <family val="2"/>
      </rPr>
      <t>Travel from Novi Sad - Belgrade, 29.10.2024 - 200 km</t>
    </r>
  </si>
  <si>
    <t>Za radionice - Naziv radionice, mesto i datum</t>
  </si>
  <si>
    <t>Name of service provider</t>
  </si>
  <si>
    <t>Ime partnera / dobavljača ako za pravno lice</t>
  </si>
  <si>
    <t>Ime i prezime za fizičko lice (u slučaju zarada i sl)</t>
  </si>
  <si>
    <t>Broj i datum referentnog dokument</t>
  </si>
  <si>
    <t>Primer fakture - Faktura br. 24 - 12.03.2024.</t>
  </si>
  <si>
    <t>Primer ugovora - Ugovor br. 34/24-01.10.2024.</t>
  </si>
  <si>
    <t>Unit number</t>
  </si>
  <si>
    <t>Obratiti pažnju na budžet</t>
  </si>
  <si>
    <t>Za zarade za ceo mesec - broj unita je 1</t>
  </si>
  <si>
    <t>Za  deo zarade  - angažovanje od 50% - broj unita je 0.5</t>
  </si>
  <si>
    <t>Za  deo zarade  - angažovanje od 30% - broj unita je 0.3</t>
  </si>
  <si>
    <t>Kod partnera - za evidentiranje priliva od koordinatora</t>
  </si>
  <si>
    <t>Kod koordinatora koji ima namenski račun - za evidentiranje sredstava za kofinansiranje ili predfinansiranje</t>
  </si>
  <si>
    <t>Kod koordinatora koji vrši plaćanja sa osnovnog računa - ne popunjava se</t>
  </si>
  <si>
    <t>Trošak u RSD</t>
  </si>
  <si>
    <t>Bez PDV-a</t>
  </si>
  <si>
    <t>Izveštajni kurs</t>
  </si>
  <si>
    <t>Ostaje isti tokom celog perioda implementacije</t>
  </si>
  <si>
    <t>Koristi se i za sredsva iz predfinansiranja</t>
  </si>
  <si>
    <t>Troškovi u EUR</t>
  </si>
  <si>
    <t>Bank statement</t>
  </si>
  <si>
    <t>Broj bankarskog izvoda</t>
  </si>
  <si>
    <t>No of book keeping entry</t>
  </si>
  <si>
    <t>Broj naloga za knjiženje</t>
  </si>
  <si>
    <t>Balance</t>
  </si>
  <si>
    <t xml:space="preserve">Automatski se računa </t>
  </si>
  <si>
    <t>Podešena formula</t>
  </si>
  <si>
    <t>555/25</t>
  </si>
  <si>
    <r>
      <t xml:space="preserve">Implementation period of the contract </t>
    </r>
    <r>
      <rPr>
        <b/>
        <sz val="10"/>
        <color rgb="FFFF0000"/>
        <rFont val="Arial"/>
        <family val="2"/>
      </rPr>
      <t>(15/10/2024-15/11/2025)</t>
    </r>
  </si>
  <si>
    <r>
      <t xml:space="preserve">Final financial report:                                        period </t>
    </r>
    <r>
      <rPr>
        <b/>
        <sz val="12"/>
        <color rgb="FFFF0000"/>
        <rFont val="Arial"/>
        <family val="2"/>
      </rPr>
      <t>(15/10/2024-15/11/2025)</t>
    </r>
  </si>
  <si>
    <r>
      <t xml:space="preserve">Municipality of </t>
    </r>
    <r>
      <rPr>
        <b/>
        <sz val="10"/>
        <color rgb="FFFF0000"/>
        <rFont val="Arial"/>
        <family val="2"/>
      </rPr>
      <t>xxxx</t>
    </r>
  </si>
  <si>
    <t>xxxx</t>
  </si>
  <si>
    <t>Municipality of XXXXX</t>
  </si>
  <si>
    <t>Marija Markovic</t>
  </si>
  <si>
    <t>Decision no. 222-22/2024-IV-00 from 08.04.2024</t>
  </si>
  <si>
    <t>Ivana Ivanovic</t>
  </si>
  <si>
    <t>Contract no. 223-22/2024-IV-00 from 08.04.2024</t>
  </si>
  <si>
    <t>Olivera Jovanovic</t>
  </si>
  <si>
    <t>Decision no. 225-22/2024-IV-00 from 08.04.2024</t>
  </si>
  <si>
    <t>Contract no. 2222/2024 from 20.12.2024</t>
  </si>
  <si>
    <t>TRANING CENTAR</t>
  </si>
  <si>
    <t>PRINTING CENTAR</t>
  </si>
  <si>
    <t>Invoice no. 333/24 from 10.01.2025.</t>
  </si>
  <si>
    <t>HOME CARE CENTAR</t>
  </si>
  <si>
    <t>Contract no. 222/33, 01.02.2025</t>
  </si>
  <si>
    <t>Notification #1 dated 25.11.2025</t>
  </si>
  <si>
    <t>Municipality of xxxx</t>
  </si>
  <si>
    <t>Milica Jankovic</t>
  </si>
  <si>
    <t>Contract no. 222-62-2024-III-01, 05.05.2024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</si>
</sst>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 _R_S_D_-;\-* #,##0\ _R_S_D_-;_-* &quot;-&quot;\ _R_S_D_-;_-@_-"/>
    <numFmt numFmtId="165" formatCode="_-* #,##0.00\ _R_S_D_-;\-* #,##0.00\ _R_S_D_-;_-* &quot;-&quot;??\ _R_S_D_-;_-@_-"/>
    <numFmt numFmtId="166" formatCode="_(* #,##0.00_);_(* \(#,##0.00\);_(* &quot;-&quot;??_);_(@_)"/>
    <numFmt numFmtId="167" formatCode="_-* #,##0.00\ _R_S_D_-;\-* #,##0.00\ _R_S_D_-;_-* &quot;-&quot;\ _R_S_D_-;_-@_-"/>
    <numFmt numFmtId="168" formatCode="dd\.mm\.yyyy;@"/>
    <numFmt numFmtId="169" formatCode="dd\.mm\.yyyy"/>
    <numFmt numFmtId="170" formatCode="#,##0.0000"/>
    <numFmt numFmtId="171" formatCode="#,##0.00_ ;\-#,##0.00\ "/>
    <numFmt numFmtId="172" formatCode="#,##0.000"/>
  </numFmts>
  <fonts count="47" x14ac:knownFonts="1">
    <font>
      <sz val="11"/>
      <color theme="1"/>
      <name val="Calibri"/>
      <family val="2"/>
      <charset val="238"/>
      <scheme val="minor"/>
    </font>
    <font>
      <b/>
      <sz val="9"/>
      <color indexed="8"/>
      <name val="Arial"/>
      <family val="2"/>
      <charset val="238"/>
    </font>
    <font>
      <sz val="9"/>
      <color indexed="8"/>
      <name val="Arial"/>
      <family val="2"/>
      <charset val="238"/>
    </font>
    <font>
      <sz val="8"/>
      <color indexed="8"/>
      <name val="Arial"/>
      <family val="2"/>
      <charset val="238"/>
    </font>
    <font>
      <b/>
      <sz val="10"/>
      <color indexed="8"/>
      <name val="Arial"/>
      <family val="2"/>
      <charset val="238"/>
    </font>
    <font>
      <b/>
      <sz val="9"/>
      <color indexed="8"/>
      <name val="Arial"/>
      <family val="2"/>
    </font>
    <font>
      <sz val="9"/>
      <color indexed="8"/>
      <name val="Arial"/>
      <family val="2"/>
    </font>
    <font>
      <sz val="9"/>
      <color theme="1"/>
      <name val="Arial"/>
      <family val="2"/>
    </font>
    <font>
      <sz val="9"/>
      <color theme="1"/>
      <name val="Arial"/>
      <family val="2"/>
      <charset val="238"/>
    </font>
    <font>
      <sz val="9"/>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sz val="10"/>
      <color theme="1"/>
      <name val="Arial"/>
      <family val="2"/>
    </font>
    <font>
      <sz val="11"/>
      <color theme="1"/>
      <name val="Arial"/>
      <family val="2"/>
    </font>
    <font>
      <i/>
      <sz val="11"/>
      <color theme="1"/>
      <name val="Arial"/>
      <family val="2"/>
    </font>
    <font>
      <b/>
      <sz val="12"/>
      <name val="Verdana"/>
      <family val="2"/>
    </font>
    <font>
      <b/>
      <vertAlign val="superscript"/>
      <sz val="12"/>
      <name val="Verdana"/>
      <family val="2"/>
    </font>
    <font>
      <sz val="10"/>
      <name val="Verdana"/>
      <family val="2"/>
    </font>
    <font>
      <sz val="11"/>
      <color indexed="8"/>
      <name val="Calibri"/>
      <family val="2"/>
    </font>
    <font>
      <b/>
      <sz val="10"/>
      <name val="Verdana"/>
      <family val="2"/>
    </font>
    <font>
      <b/>
      <sz val="10"/>
      <color theme="1"/>
      <name val="Verdana"/>
      <family val="2"/>
    </font>
    <font>
      <sz val="10"/>
      <color theme="1"/>
      <name val="Verdana"/>
      <family val="2"/>
    </font>
    <font>
      <sz val="11"/>
      <color indexed="8"/>
      <name val="Verdana"/>
      <family val="2"/>
    </font>
    <font>
      <i/>
      <sz val="10"/>
      <name val="Verdana"/>
      <family val="2"/>
    </font>
    <font>
      <i/>
      <sz val="10"/>
      <color theme="1"/>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1"/>
      <color theme="1"/>
      <name val="Calibri"/>
      <family val="2"/>
    </font>
    <font>
      <vertAlign val="superscript"/>
      <sz val="10"/>
      <color indexed="8"/>
      <name val="Verdana"/>
      <family val="2"/>
    </font>
    <font>
      <sz val="10"/>
      <color indexed="8"/>
      <name val="Verdana"/>
      <family val="2"/>
    </font>
    <font>
      <sz val="10"/>
      <color theme="1"/>
      <name val="Times New Roman"/>
      <family val="1"/>
    </font>
    <font>
      <sz val="10"/>
      <name val="Arial"/>
      <family val="2"/>
    </font>
    <font>
      <sz val="9"/>
      <color indexed="8"/>
      <name val="Arial"/>
      <family val="2"/>
    </font>
    <font>
      <sz val="10"/>
      <color rgb="FF000000"/>
      <name val="Arial"/>
      <family val="2"/>
    </font>
    <font>
      <b/>
      <sz val="10"/>
      <color rgb="FF000000"/>
      <name val="Arial"/>
      <family val="2"/>
    </font>
    <font>
      <b/>
      <sz val="12"/>
      <color rgb="FF000000"/>
      <name val="Arial"/>
      <family val="2"/>
    </font>
    <font>
      <sz val="11"/>
      <color rgb="FF000000"/>
      <name val="Calibri"/>
      <family val="2"/>
      <charset val="238"/>
      <scheme val="minor"/>
    </font>
    <font>
      <b/>
      <i/>
      <sz val="10"/>
      <color rgb="FF000000"/>
      <name val="Arial"/>
      <family val="2"/>
    </font>
    <font>
      <i/>
      <sz val="10"/>
      <color rgb="FF000000"/>
      <name val="Arial"/>
      <family val="2"/>
    </font>
    <font>
      <vertAlign val="superscript"/>
      <sz val="10"/>
      <color rgb="FF000000"/>
      <name val="Arial"/>
      <family val="2"/>
    </font>
    <font>
      <sz val="10"/>
      <color rgb="FF000000"/>
      <name val="Arial"/>
      <family val="2"/>
    </font>
    <font>
      <b/>
      <sz val="10"/>
      <color rgb="FFFF0000"/>
      <name val="Arial"/>
      <family val="2"/>
    </font>
    <font>
      <b/>
      <sz val="12"/>
      <color rgb="FFFF0000"/>
      <name val="Arial"/>
      <family val="2"/>
    </font>
    <font>
      <b/>
      <sz val="10"/>
      <color rgb="FFFF0000"/>
      <name val="Arial"/>
      <family val="2"/>
      <charset val="238"/>
    </font>
  </fonts>
  <fills count="1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41"/>
        <bgColor indexed="64"/>
      </patternFill>
    </fill>
    <fill>
      <patternFill patternType="solid">
        <fgColor indexed="9"/>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13"/>
        <bgColor indexed="64"/>
      </patternFill>
    </fill>
    <fill>
      <patternFill patternType="solid">
        <fgColor rgb="FFFFFF00"/>
        <bgColor indexed="64"/>
      </patternFill>
    </fill>
    <fill>
      <patternFill patternType="solid">
        <fgColor theme="0"/>
        <bgColor theme="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medium">
        <color indexed="64"/>
      </bottom>
      <diagonal/>
    </border>
    <border>
      <left style="double">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bottom/>
      <diagonal/>
    </border>
    <border>
      <left style="thin">
        <color indexed="64"/>
      </left>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39"/>
      </left>
      <right style="thin">
        <color indexed="64"/>
      </right>
      <top style="thin">
        <color indexed="64"/>
      </top>
      <bottom style="thin">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39"/>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39"/>
      </left>
      <right style="thin">
        <color indexed="64"/>
      </right>
      <top style="thin">
        <color indexed="64"/>
      </top>
      <bottom style="medium">
        <color indexed="64"/>
      </bottom>
      <diagonal/>
    </border>
    <border>
      <left style="thin">
        <color indexed="39"/>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FF"/>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top/>
      <bottom style="medium">
        <color rgb="FF000000"/>
      </bottom>
      <diagonal/>
    </border>
    <border>
      <left style="thin">
        <color indexed="64"/>
      </left>
      <right style="thin">
        <color indexed="64"/>
      </right>
      <top/>
      <bottom style="medium">
        <color rgb="FF000000"/>
      </bottom>
      <diagonal/>
    </border>
  </borders>
  <cellStyleXfs count="11">
    <xf numFmtId="0" fontId="0" fillId="0" borderId="0"/>
    <xf numFmtId="164" fontId="10" fillId="0" borderId="0" applyFont="0" applyFill="0" applyBorder="0" applyAlignment="0" applyProtection="0"/>
    <xf numFmtId="0" fontId="11" fillId="0" borderId="0"/>
    <xf numFmtId="166" fontId="10" fillId="0" borderId="0" applyFont="0" applyFill="0" applyBorder="0" applyAlignment="0" applyProtection="0"/>
    <xf numFmtId="9" fontId="10" fillId="0" borderId="0" applyFont="0" applyFill="0" applyBorder="0" applyAlignment="0" applyProtection="0"/>
    <xf numFmtId="0" fontId="12" fillId="0" borderId="0"/>
    <xf numFmtId="0" fontId="12" fillId="0" borderId="0"/>
    <xf numFmtId="0" fontId="19" fillId="0" borderId="0"/>
    <xf numFmtId="9" fontId="12" fillId="0" borderId="0" applyFont="0" applyFill="0" applyBorder="0" applyAlignment="0" applyProtection="0"/>
    <xf numFmtId="0" fontId="34" fillId="0" borderId="0"/>
    <xf numFmtId="166" fontId="12" fillId="0" borderId="0" applyFont="0" applyFill="0" applyBorder="0" applyAlignment="0" applyProtection="0"/>
  </cellStyleXfs>
  <cellXfs count="341">
    <xf numFmtId="0" fontId="0" fillId="0" borderId="0" xfId="0"/>
    <xf numFmtId="0" fontId="0" fillId="0" borderId="0" xfId="0" applyAlignment="1">
      <alignment horizontal="left"/>
    </xf>
    <xf numFmtId="0" fontId="0" fillId="0" borderId="0" xfId="0" applyAlignment="1">
      <alignment horizontal="center" vertical="center"/>
    </xf>
    <xf numFmtId="4" fontId="0" fillId="0" borderId="0" xfId="0" applyNumberFormat="1"/>
    <xf numFmtId="0" fontId="9" fillId="0" borderId="0" xfId="0" applyFont="1"/>
    <xf numFmtId="0" fontId="7" fillId="0" borderId="0" xfId="0" applyFont="1"/>
    <xf numFmtId="0" fontId="8" fillId="0" borderId="0" xfId="0" applyFont="1"/>
    <xf numFmtId="0" fontId="0" fillId="0" borderId="0" xfId="0" pivotButton="1"/>
    <xf numFmtId="167" fontId="0" fillId="0" borderId="0" xfId="1" applyNumberFormat="1" applyFont="1"/>
    <xf numFmtId="165" fontId="0" fillId="0" borderId="0" xfId="0" applyNumberFormat="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Continuous" vertical="center" wrapText="1"/>
    </xf>
    <xf numFmtId="0" fontId="4" fillId="0" borderId="20" xfId="0" applyFont="1" applyBorder="1" applyAlignment="1">
      <alignment horizontal="centerContinuous" vertical="center" wrapText="1"/>
    </xf>
    <xf numFmtId="0" fontId="4" fillId="0" borderId="19" xfId="0" applyFont="1" applyBorder="1" applyAlignment="1">
      <alignment horizontal="centerContinuous" vertical="center" wrapText="1"/>
    </xf>
    <xf numFmtId="0" fontId="4" fillId="0" borderId="19"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14" fillId="0" borderId="0" xfId="0" applyFont="1" applyAlignment="1">
      <alignment wrapText="1"/>
    </xf>
    <xf numFmtId="0" fontId="14" fillId="0" borderId="0" xfId="0" applyFont="1"/>
    <xf numFmtId="0" fontId="14" fillId="0" borderId="44" xfId="0" applyFont="1" applyBorder="1" applyAlignment="1">
      <alignment wrapText="1"/>
    </xf>
    <xf numFmtId="0" fontId="14" fillId="0" borderId="45" xfId="0" applyFont="1" applyBorder="1" applyAlignment="1">
      <alignment wrapText="1"/>
    </xf>
    <xf numFmtId="0" fontId="14" fillId="0" borderId="46" xfId="0" applyFont="1" applyBorder="1" applyAlignment="1">
      <alignment wrapText="1"/>
    </xf>
    <xf numFmtId="0" fontId="14" fillId="0" borderId="21" xfId="0" applyFont="1" applyBorder="1" applyAlignment="1">
      <alignment horizontal="left" wrapText="1"/>
    </xf>
    <xf numFmtId="0" fontId="14" fillId="0" borderId="47" xfId="0" applyFont="1" applyBorder="1" applyAlignment="1">
      <alignment wrapText="1"/>
    </xf>
    <xf numFmtId="0" fontId="14" fillId="0" borderId="45" xfId="0" applyFont="1" applyBorder="1" applyAlignment="1">
      <alignment vertical="top" wrapText="1"/>
    </xf>
    <xf numFmtId="0" fontId="14" fillId="0" borderId="46" xfId="0" applyFont="1" applyBorder="1" applyAlignment="1">
      <alignment vertical="top" wrapText="1"/>
    </xf>
    <xf numFmtId="0" fontId="14" fillId="0" borderId="16" xfId="0" applyFont="1" applyBorder="1" applyAlignment="1">
      <alignment wrapText="1"/>
    </xf>
    <xf numFmtId="0" fontId="14" fillId="0" borderId="21" xfId="0" applyFont="1" applyBorder="1" applyAlignment="1">
      <alignment wrapText="1"/>
    </xf>
    <xf numFmtId="0" fontId="14" fillId="6" borderId="14" xfId="0" applyFont="1" applyFill="1" applyBorder="1" applyAlignment="1">
      <alignment wrapText="1"/>
    </xf>
    <xf numFmtId="0" fontId="14" fillId="6" borderId="47" xfId="0" applyFont="1" applyFill="1" applyBorder="1" applyAlignment="1">
      <alignment wrapText="1"/>
    </xf>
    <xf numFmtId="0" fontId="14" fillId="6" borderId="48" xfId="0" applyFont="1" applyFill="1" applyBorder="1" applyAlignment="1">
      <alignment wrapText="1"/>
    </xf>
    <xf numFmtId="0" fontId="14" fillId="6" borderId="16" xfId="0" applyFont="1" applyFill="1" applyBorder="1" applyAlignment="1">
      <alignment wrapText="1"/>
    </xf>
    <xf numFmtId="0" fontId="1" fillId="0" borderId="17"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16" fillId="0" borderId="0" xfId="6" applyFont="1" applyAlignment="1">
      <alignment horizontal="left"/>
    </xf>
    <xf numFmtId="0" fontId="18" fillId="0" borderId="0" xfId="6" applyFont="1"/>
    <xf numFmtId="0" fontId="12" fillId="0" borderId="0" xfId="6"/>
    <xf numFmtId="0" fontId="19" fillId="0" borderId="0" xfId="7"/>
    <xf numFmtId="0" fontId="20" fillId="0" borderId="0" xfId="6" applyFont="1" applyAlignment="1">
      <alignment horizontal="left"/>
    </xf>
    <xf numFmtId="0" fontId="20" fillId="0" borderId="54" xfId="6" applyFont="1" applyBorder="1" applyAlignment="1">
      <alignment horizontal="left"/>
    </xf>
    <xf numFmtId="0" fontId="18" fillId="0" borderId="55" xfId="6" applyFont="1" applyBorder="1"/>
    <xf numFmtId="0" fontId="20" fillId="0" borderId="56" xfId="6" applyFont="1" applyBorder="1" applyAlignment="1">
      <alignment horizontal="left"/>
    </xf>
    <xf numFmtId="0" fontId="21" fillId="7" borderId="18" xfId="6" applyFont="1" applyFill="1" applyBorder="1"/>
    <xf numFmtId="0" fontId="22" fillId="7" borderId="21" xfId="6" applyFont="1" applyFill="1" applyBorder="1"/>
    <xf numFmtId="4" fontId="18" fillId="3" borderId="0" xfId="6" applyNumberFormat="1" applyFont="1" applyFill="1"/>
    <xf numFmtId="0" fontId="18" fillId="0" borderId="56" xfId="6" applyFont="1" applyBorder="1"/>
    <xf numFmtId="4" fontId="18" fillId="8" borderId="14" xfId="6" applyNumberFormat="1" applyFont="1" applyFill="1" applyBorder="1"/>
    <xf numFmtId="0" fontId="23" fillId="0" borderId="0" xfId="7" applyFont="1"/>
    <xf numFmtId="0" fontId="24" fillId="0" borderId="10" xfId="6" applyFont="1" applyBorder="1"/>
    <xf numFmtId="0" fontId="25" fillId="0" borderId="33" xfId="6" applyFont="1" applyBorder="1"/>
    <xf numFmtId="0" fontId="24" fillId="0" borderId="9" xfId="6" applyFont="1" applyBorder="1"/>
    <xf numFmtId="0" fontId="18" fillId="0" borderId="22" xfId="6" applyFont="1" applyBorder="1"/>
    <xf numFmtId="4" fontId="18" fillId="8" borderId="1" xfId="6" applyNumberFormat="1" applyFont="1" applyFill="1" applyBorder="1"/>
    <xf numFmtId="0" fontId="18" fillId="0" borderId="9" xfId="6" applyFont="1" applyBorder="1"/>
    <xf numFmtId="0" fontId="20" fillId="7" borderId="18" xfId="6" applyFont="1" applyFill="1" applyBorder="1"/>
    <xf numFmtId="0" fontId="18" fillId="7" borderId="21" xfId="6" applyFont="1" applyFill="1" applyBorder="1"/>
    <xf numFmtId="0" fontId="27" fillId="0" borderId="56" xfId="6" applyFont="1" applyBorder="1"/>
    <xf numFmtId="10" fontId="18" fillId="8" borderId="58" xfId="6" applyNumberFormat="1" applyFont="1" applyFill="1" applyBorder="1"/>
    <xf numFmtId="4" fontId="22" fillId="3" borderId="0" xfId="6" applyNumberFormat="1" applyFont="1" applyFill="1"/>
    <xf numFmtId="0" fontId="13" fillId="0" borderId="0" xfId="6" applyFont="1"/>
    <xf numFmtId="0" fontId="30" fillId="0" borderId="0" xfId="7" applyFont="1"/>
    <xf numFmtId="4" fontId="22" fillId="8" borderId="1" xfId="6" applyNumberFormat="1" applyFont="1" applyFill="1" applyBorder="1"/>
    <xf numFmtId="0" fontId="18" fillId="5" borderId="56" xfId="6" applyFont="1" applyFill="1" applyBorder="1" applyAlignment="1">
      <alignment wrapText="1"/>
    </xf>
    <xf numFmtId="0" fontId="18" fillId="5" borderId="0" xfId="6" applyFont="1" applyFill="1"/>
    <xf numFmtId="0" fontId="18" fillId="5" borderId="56" xfId="6" applyFont="1" applyFill="1" applyBorder="1"/>
    <xf numFmtId="4" fontId="18" fillId="8" borderId="59" xfId="6" applyNumberFormat="1" applyFont="1" applyFill="1" applyBorder="1"/>
    <xf numFmtId="0" fontId="27" fillId="5" borderId="57" xfId="6" applyFont="1" applyFill="1" applyBorder="1"/>
    <xf numFmtId="0" fontId="18" fillId="5" borderId="53" xfId="6" applyFont="1" applyFill="1" applyBorder="1"/>
    <xf numFmtId="0" fontId="18" fillId="5" borderId="60" xfId="6" applyFont="1" applyFill="1" applyBorder="1"/>
    <xf numFmtId="0" fontId="18" fillId="5" borderId="28" xfId="6" applyFont="1" applyFill="1" applyBorder="1"/>
    <xf numFmtId="0" fontId="33" fillId="0" borderId="0" xfId="7" applyFont="1"/>
    <xf numFmtId="10" fontId="0" fillId="0" borderId="0" xfId="0" applyNumberFormat="1"/>
    <xf numFmtId="0" fontId="0" fillId="0" borderId="0" xfId="0" applyAlignment="1">
      <alignment horizontal="right"/>
    </xf>
    <xf numFmtId="4" fontId="1" fillId="9" borderId="1" xfId="0" applyNumberFormat="1" applyFont="1" applyFill="1" applyBorder="1" applyAlignment="1">
      <alignment horizontal="center" vertical="center" wrapText="1"/>
    </xf>
    <xf numFmtId="0" fontId="18" fillId="12" borderId="57" xfId="6" applyFont="1" applyFill="1" applyBorder="1"/>
    <xf numFmtId="0" fontId="18" fillId="12" borderId="53" xfId="6" applyFont="1" applyFill="1" applyBorder="1"/>
    <xf numFmtId="0" fontId="18" fillId="13" borderId="56" xfId="6" applyFont="1" applyFill="1" applyBorder="1"/>
    <xf numFmtId="0" fontId="18" fillId="13" borderId="0" xfId="6" applyFont="1" applyFill="1"/>
    <xf numFmtId="0" fontId="22" fillId="12" borderId="57" xfId="6" applyFont="1" applyFill="1" applyBorder="1"/>
    <xf numFmtId="0" fontId="22" fillId="12" borderId="53" xfId="6" applyFont="1" applyFill="1" applyBorder="1"/>
    <xf numFmtId="0" fontId="22" fillId="13" borderId="56" xfId="6" applyFont="1" applyFill="1" applyBorder="1"/>
    <xf numFmtId="0" fontId="22" fillId="13" borderId="0" xfId="6" applyFont="1" applyFill="1"/>
    <xf numFmtId="0" fontId="33" fillId="13" borderId="0" xfId="7" applyFont="1" applyFill="1"/>
    <xf numFmtId="0" fontId="20" fillId="7" borderId="44" xfId="6" applyFont="1" applyFill="1" applyBorder="1" applyAlignment="1">
      <alignment horizontal="center"/>
    </xf>
    <xf numFmtId="0" fontId="20" fillId="7" borderId="46" xfId="6" applyFont="1" applyFill="1" applyBorder="1" applyAlignment="1">
      <alignment horizontal="center" vertical="center"/>
    </xf>
    <xf numFmtId="0" fontId="18" fillId="3" borderId="45" xfId="6" applyFont="1" applyFill="1" applyBorder="1"/>
    <xf numFmtId="4" fontId="18" fillId="0" borderId="0" xfId="6" applyNumberFormat="1" applyFont="1"/>
    <xf numFmtId="4" fontId="20" fillId="7" borderId="47" xfId="6" applyNumberFormat="1" applyFont="1" applyFill="1" applyBorder="1" applyAlignment="1">
      <alignment horizontal="center"/>
    </xf>
    <xf numFmtId="4" fontId="20" fillId="7" borderId="16" xfId="6" applyNumberFormat="1" applyFont="1" applyFill="1" applyBorder="1" applyAlignment="1">
      <alignment horizontal="center" wrapText="1"/>
    </xf>
    <xf numFmtId="9" fontId="18" fillId="3" borderId="45" xfId="6" applyNumberFormat="1" applyFont="1" applyFill="1" applyBorder="1"/>
    <xf numFmtId="0" fontId="22" fillId="3" borderId="45" xfId="6" applyFont="1" applyFill="1" applyBorder="1"/>
    <xf numFmtId="4" fontId="18" fillId="5" borderId="28" xfId="6" applyNumberFormat="1" applyFont="1" applyFill="1" applyBorder="1"/>
    <xf numFmtId="0" fontId="18" fillId="3" borderId="46" xfId="6" applyFont="1" applyFill="1" applyBorder="1"/>
    <xf numFmtId="4" fontId="23" fillId="0" borderId="0" xfId="7" applyNumberFormat="1" applyFont="1"/>
    <xf numFmtId="4" fontId="33" fillId="0" borderId="0" xfId="7" applyNumberFormat="1" applyFont="1"/>
    <xf numFmtId="4" fontId="19" fillId="0" borderId="0" xfId="7" applyNumberFormat="1"/>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9" xfId="0" applyFont="1" applyBorder="1" applyAlignment="1">
      <alignment vertical="center" wrapText="1"/>
    </xf>
    <xf numFmtId="4" fontId="1" fillId="0" borderId="2" xfId="0" applyNumberFormat="1" applyFont="1" applyBorder="1" applyAlignment="1">
      <alignment vertical="center" wrapText="1"/>
    </xf>
    <xf numFmtId="0" fontId="0" fillId="0" borderId="0" xfId="0" applyAlignment="1">
      <alignment vertical="center"/>
    </xf>
    <xf numFmtId="4" fontId="2" fillId="0" borderId="1" xfId="0" applyNumberFormat="1" applyFont="1" applyBorder="1" applyAlignment="1">
      <alignment horizontal="left" vertical="center" wrapText="1"/>
    </xf>
    <xf numFmtId="4" fontId="2" fillId="0" borderId="5" xfId="0" applyNumberFormat="1" applyFont="1" applyBorder="1" applyAlignment="1">
      <alignment horizontal="left" vertical="center" wrapText="1"/>
    </xf>
    <xf numFmtId="4" fontId="6" fillId="0" borderId="1" xfId="0" applyNumberFormat="1" applyFont="1" applyBorder="1" applyAlignment="1">
      <alignment horizontal="left" vertical="center" wrapText="1"/>
    </xf>
    <xf numFmtId="4" fontId="2" fillId="0" borderId="1" xfId="0" applyNumberFormat="1" applyFont="1" applyBorder="1" applyAlignment="1">
      <alignment vertical="center" wrapText="1"/>
    </xf>
    <xf numFmtId="4" fontId="35"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5" fillId="0" borderId="5" xfId="0" applyFont="1" applyBorder="1" applyAlignment="1">
      <alignment vertical="center" wrapText="1"/>
    </xf>
    <xf numFmtId="0" fontId="35" fillId="0" borderId="1" xfId="0" applyFont="1" applyBorder="1" applyAlignment="1">
      <alignment vertical="center" wrapText="1"/>
    </xf>
    <xf numFmtId="0" fontId="35" fillId="0" borderId="1" xfId="0" applyFont="1" applyBorder="1" applyAlignment="1">
      <alignment horizontal="center" vertical="center" wrapText="1"/>
    </xf>
    <xf numFmtId="4" fontId="0" fillId="0" borderId="0" xfId="0" applyNumberFormat="1" applyAlignment="1">
      <alignment horizontal="right" vertical="center"/>
    </xf>
    <xf numFmtId="4" fontId="0" fillId="0" borderId="0" xfId="0" applyNumberFormat="1" applyAlignment="1">
      <alignment vertical="center"/>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169" fontId="0" fillId="0" borderId="1" xfId="0" applyNumberFormat="1" applyBorder="1" applyAlignment="1">
      <alignment horizontal="center" vertical="center"/>
    </xf>
    <xf numFmtId="0" fontId="2" fillId="0" borderId="1" xfId="0" applyFont="1" applyBorder="1" applyAlignment="1">
      <alignment horizontal="center" vertical="center" wrapText="1"/>
    </xf>
    <xf numFmtId="170" fontId="2" fillId="0" borderId="1" xfId="0" applyNumberFormat="1" applyFont="1" applyBorder="1" applyAlignment="1">
      <alignment horizontal="left" vertical="center" wrapText="1"/>
    </xf>
    <xf numFmtId="170"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166" fontId="2" fillId="10" borderId="1" xfId="3" applyFont="1" applyFill="1" applyBorder="1" applyAlignment="1">
      <alignment horizontal="center" vertical="center" wrapText="1"/>
    </xf>
    <xf numFmtId="168" fontId="0" fillId="0" borderId="1" xfId="0" applyNumberFormat="1" applyBorder="1" applyAlignment="1">
      <alignment horizontal="center" vertical="center"/>
    </xf>
    <xf numFmtId="166" fontId="2" fillId="11" borderId="1" xfId="3" applyFont="1" applyFill="1" applyBorder="1" applyAlignment="1">
      <alignment horizontal="center" vertical="center" wrapText="1"/>
    </xf>
    <xf numFmtId="4" fontId="2" fillId="0" borderId="5" xfId="0" applyNumberFormat="1" applyFont="1" applyBorder="1" applyAlignment="1">
      <alignment vertical="center" wrapText="1"/>
    </xf>
    <xf numFmtId="1" fontId="2" fillId="0" borderId="5" xfId="0" applyNumberFormat="1" applyFont="1" applyBorder="1" applyAlignment="1">
      <alignment horizontal="center" vertical="center" wrapText="1"/>
    </xf>
    <xf numFmtId="0" fontId="9"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4" fontId="3" fillId="0" borderId="1" xfId="0" applyNumberFormat="1" applyFont="1" applyBorder="1" applyAlignment="1">
      <alignment horizontal="left" vertical="center" wrapText="1"/>
    </xf>
    <xf numFmtId="4"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4" fontId="5" fillId="0" borderId="5" xfId="0" applyNumberFormat="1" applyFont="1" applyBorder="1" applyAlignment="1">
      <alignment horizontal="right" vertical="center" wrapText="1"/>
    </xf>
    <xf numFmtId="4" fontId="2" fillId="0" borderId="5" xfId="0" applyNumberFormat="1" applyFont="1" applyBorder="1" applyAlignment="1">
      <alignment horizontal="right" vertical="center" wrapText="1"/>
    </xf>
    <xf numFmtId="0" fontId="35" fillId="0" borderId="52" xfId="0" applyFont="1" applyBorder="1" applyAlignment="1">
      <alignment horizontal="center" vertical="center" wrapText="1"/>
    </xf>
    <xf numFmtId="4" fontId="35" fillId="0" borderId="5" xfId="0" applyNumberFormat="1" applyFont="1" applyBorder="1" applyAlignment="1">
      <alignment horizontal="left" vertical="center" wrapText="1"/>
    </xf>
    <xf numFmtId="4" fontId="35" fillId="0" borderId="5" xfId="0" applyNumberFormat="1" applyFont="1" applyBorder="1" applyAlignment="1">
      <alignment horizontal="right" vertical="center" wrapText="1"/>
    </xf>
    <xf numFmtId="4" fontId="35" fillId="0" borderId="5" xfId="0" applyNumberFormat="1" applyFont="1" applyBorder="1" applyAlignment="1">
      <alignment vertical="center" wrapText="1"/>
    </xf>
    <xf numFmtId="1" fontId="35" fillId="0" borderId="5" xfId="0" applyNumberFormat="1" applyFont="1" applyBorder="1" applyAlignment="1">
      <alignment horizontal="center" vertical="center" wrapText="1"/>
    </xf>
    <xf numFmtId="0" fontId="35" fillId="0" borderId="4" xfId="0" applyFont="1" applyBorder="1" applyAlignment="1">
      <alignment horizontal="center" vertical="center" wrapText="1"/>
    </xf>
    <xf numFmtId="4" fontId="35" fillId="0" borderId="1" xfId="0" applyNumberFormat="1" applyFont="1" applyBorder="1" applyAlignment="1">
      <alignment horizontal="right" vertical="center" wrapText="1"/>
    </xf>
    <xf numFmtId="1" fontId="35" fillId="0" borderId="1" xfId="0" applyNumberFormat="1" applyFont="1" applyBorder="1" applyAlignment="1">
      <alignment horizontal="center" vertical="center" wrapText="1"/>
    </xf>
    <xf numFmtId="172" fontId="2" fillId="0" borderId="1" xfId="0" applyNumberFormat="1" applyFont="1" applyBorder="1" applyAlignment="1">
      <alignment horizontal="left" vertical="center" wrapText="1"/>
    </xf>
    <xf numFmtId="0" fontId="36" fillId="2" borderId="5" xfId="5" applyFont="1" applyFill="1" applyBorder="1" applyAlignment="1">
      <alignment horizontal="center" vertical="center" wrapText="1"/>
    </xf>
    <xf numFmtId="4" fontId="37" fillId="0" borderId="51" xfId="5" applyNumberFormat="1" applyFont="1" applyBorder="1" applyAlignment="1">
      <alignment horizontal="left" vertical="center"/>
    </xf>
    <xf numFmtId="4" fontId="37" fillId="0" borderId="3" xfId="5" applyNumberFormat="1" applyFont="1" applyBorder="1" applyAlignment="1">
      <alignment horizontal="left" vertical="center"/>
    </xf>
    <xf numFmtId="171" fontId="37" fillId="0" borderId="3" xfId="5" applyNumberFormat="1" applyFont="1" applyBorder="1" applyAlignment="1">
      <alignment horizontal="center" vertical="center"/>
    </xf>
    <xf numFmtId="4" fontId="37" fillId="0" borderId="52" xfId="5" applyNumberFormat="1" applyFont="1" applyBorder="1" applyAlignment="1">
      <alignment horizontal="left" vertical="center"/>
    </xf>
    <xf numFmtId="0" fontId="36" fillId="0" borderId="0" xfId="5" applyFont="1" applyAlignment="1">
      <alignment vertical="center"/>
    </xf>
    <xf numFmtId="0" fontId="36" fillId="0" borderId="0" xfId="5" applyFont="1"/>
    <xf numFmtId="0" fontId="36" fillId="2" borderId="6" xfId="5" applyFont="1" applyFill="1" applyBorder="1" applyAlignment="1">
      <alignment vertical="center" wrapText="1"/>
    </xf>
    <xf numFmtId="4" fontId="37" fillId="0" borderId="53" xfId="5" applyNumberFormat="1" applyFont="1" applyBorder="1" applyAlignment="1">
      <alignment horizontal="left" vertical="center"/>
    </xf>
    <xf numFmtId="4" fontId="37" fillId="0" borderId="0" xfId="5" applyNumberFormat="1" applyFont="1" applyAlignment="1">
      <alignment horizontal="centerContinuous" vertical="center" wrapText="1"/>
    </xf>
    <xf numFmtId="171" fontId="37" fillId="0" borderId="0" xfId="5" applyNumberFormat="1" applyFont="1" applyAlignment="1">
      <alignment horizontal="center" vertical="center" wrapText="1"/>
    </xf>
    <xf numFmtId="4" fontId="37" fillId="0" borderId="0" xfId="5" applyNumberFormat="1" applyFont="1" applyAlignment="1">
      <alignment horizontal="left" vertical="center" wrapText="1"/>
    </xf>
    <xf numFmtId="4" fontId="37" fillId="0" borderId="24" xfId="5" applyNumberFormat="1" applyFont="1" applyBorder="1" applyAlignment="1">
      <alignment horizontal="left" vertical="center" wrapText="1"/>
    </xf>
    <xf numFmtId="4" fontId="37" fillId="0" borderId="0" xfId="5" applyNumberFormat="1" applyFont="1" applyAlignment="1">
      <alignment vertical="center"/>
    </xf>
    <xf numFmtId="4" fontId="37" fillId="0" borderId="0" xfId="5" applyNumberFormat="1" applyFont="1"/>
    <xf numFmtId="4" fontId="37" fillId="0" borderId="33" xfId="5" applyNumberFormat="1" applyFont="1" applyBorder="1" applyAlignment="1">
      <alignment vertical="center"/>
    </xf>
    <xf numFmtId="4" fontId="37" fillId="0" borderId="25" xfId="5" applyNumberFormat="1" applyFont="1" applyBorder="1" applyAlignment="1">
      <alignment vertical="center"/>
    </xf>
    <xf numFmtId="171" fontId="37" fillId="0" borderId="25" xfId="5" applyNumberFormat="1" applyFont="1" applyBorder="1" applyAlignment="1">
      <alignment horizontal="center" vertical="center"/>
    </xf>
    <xf numFmtId="4" fontId="37" fillId="0" borderId="17" xfId="5" applyNumberFormat="1" applyFont="1" applyBorder="1" applyAlignment="1">
      <alignment vertical="center"/>
    </xf>
    <xf numFmtId="4" fontId="37" fillId="0" borderId="0" xfId="5" applyNumberFormat="1" applyFont="1" applyAlignment="1">
      <alignment vertical="center" wrapText="1"/>
    </xf>
    <xf numFmtId="0" fontId="38" fillId="0" borderId="6" xfId="5" applyFont="1" applyBorder="1" applyAlignment="1">
      <alignment horizontal="left" vertical="center" wrapText="1"/>
    </xf>
    <xf numFmtId="4" fontId="38" fillId="3" borderId="22" xfId="5" applyNumberFormat="1" applyFont="1" applyFill="1" applyBorder="1" applyAlignment="1">
      <alignment horizontal="centerContinuous" vertical="center"/>
    </xf>
    <xf numFmtId="4" fontId="38" fillId="3" borderId="23" xfId="5" applyNumberFormat="1" applyFont="1" applyFill="1" applyBorder="1" applyAlignment="1">
      <alignment horizontal="centerContinuous" vertical="center"/>
    </xf>
    <xf numFmtId="4" fontId="38" fillId="3" borderId="26" xfId="5" applyNumberFormat="1" applyFont="1" applyFill="1" applyBorder="1" applyAlignment="1">
      <alignment horizontal="centerContinuous" vertical="center"/>
    </xf>
    <xf numFmtId="171" fontId="38" fillId="3" borderId="27" xfId="5" applyNumberFormat="1" applyFont="1" applyFill="1" applyBorder="1" applyAlignment="1">
      <alignment horizontal="center" vertical="center" wrapText="1"/>
    </xf>
    <xf numFmtId="4" fontId="38" fillId="3" borderId="27" xfId="5" applyNumberFormat="1" applyFont="1" applyFill="1" applyBorder="1" applyAlignment="1">
      <alignment horizontal="centerContinuous" vertical="center"/>
    </xf>
    <xf numFmtId="4" fontId="38" fillId="4" borderId="27" xfId="5" applyNumberFormat="1" applyFont="1" applyFill="1" applyBorder="1" applyAlignment="1">
      <alignment horizontal="centerContinuous" vertical="center"/>
    </xf>
    <xf numFmtId="0" fontId="36" fillId="4" borderId="23" xfId="5" applyFont="1" applyFill="1" applyBorder="1" applyAlignment="1">
      <alignment horizontal="centerContinuous" vertical="center" wrapText="1"/>
    </xf>
    <xf numFmtId="0" fontId="36" fillId="4" borderId="4" xfId="5" applyFont="1" applyFill="1" applyBorder="1" applyAlignment="1">
      <alignment horizontal="centerContinuous" vertical="center" wrapText="1"/>
    </xf>
    <xf numFmtId="0" fontId="36" fillId="0" borderId="0" xfId="5" applyFont="1" applyAlignment="1">
      <alignment vertical="top"/>
    </xf>
    <xf numFmtId="0" fontId="36" fillId="0" borderId="28" xfId="5" applyFont="1" applyBorder="1" applyAlignment="1">
      <alignment vertical="top"/>
    </xf>
    <xf numFmtId="0" fontId="37" fillId="2" borderId="2" xfId="5" applyFont="1" applyFill="1" applyBorder="1" applyAlignment="1">
      <alignment horizontal="center" vertical="center" wrapText="1"/>
    </xf>
    <xf numFmtId="4" fontId="37" fillId="3" borderId="6" xfId="5" applyNumberFormat="1" applyFont="1" applyFill="1" applyBorder="1" applyAlignment="1">
      <alignment horizontal="center" vertical="center" wrapText="1"/>
    </xf>
    <xf numFmtId="0" fontId="37" fillId="3" borderId="7" xfId="5" applyFont="1" applyFill="1" applyBorder="1" applyAlignment="1">
      <alignment horizontal="center" vertical="center" wrapText="1"/>
    </xf>
    <xf numFmtId="4" fontId="37" fillId="3" borderId="8" xfId="5" applyNumberFormat="1" applyFont="1" applyFill="1" applyBorder="1" applyAlignment="1">
      <alignment horizontal="center" vertical="center" wrapText="1"/>
    </xf>
    <xf numFmtId="171" fontId="37" fillId="3" borderId="29" xfId="5" applyNumberFormat="1" applyFont="1" applyFill="1" applyBorder="1" applyAlignment="1">
      <alignment horizontal="center" vertical="center" wrapText="1"/>
    </xf>
    <xf numFmtId="0" fontId="37" fillId="3" borderId="8" xfId="5" applyFont="1" applyFill="1" applyBorder="1" applyAlignment="1">
      <alignment horizontal="center" vertical="center" wrapText="1"/>
    </xf>
    <xf numFmtId="4" fontId="37" fillId="3" borderId="30" xfId="5" applyNumberFormat="1" applyFont="1" applyFill="1" applyBorder="1" applyAlignment="1">
      <alignment horizontal="centerContinuous" vertical="center" wrapText="1"/>
    </xf>
    <xf numFmtId="4" fontId="37" fillId="3" borderId="31" xfId="5" applyNumberFormat="1" applyFont="1" applyFill="1" applyBorder="1" applyAlignment="1">
      <alignment horizontal="centerContinuous" vertical="center" wrapText="1"/>
    </xf>
    <xf numFmtId="4" fontId="37" fillId="4" borderId="32" xfId="5" applyNumberFormat="1" applyFont="1" applyFill="1" applyBorder="1" applyAlignment="1">
      <alignment horizontal="centerContinuous" vertical="center" wrapText="1"/>
    </xf>
    <xf numFmtId="4" fontId="37" fillId="4" borderId="6" xfId="5" applyNumberFormat="1" applyFont="1" applyFill="1" applyBorder="1" applyAlignment="1">
      <alignment horizontal="centerContinuous" vertical="center" wrapText="1"/>
    </xf>
    <xf numFmtId="0" fontId="36" fillId="0" borderId="0" xfId="5" applyFont="1" applyAlignment="1">
      <alignment vertical="center" wrapText="1"/>
    </xf>
    <xf numFmtId="0" fontId="37" fillId="0" borderId="10" xfId="5" applyFont="1" applyBorder="1" applyAlignment="1">
      <alignment horizontal="center" vertical="center" wrapText="1"/>
    </xf>
    <xf numFmtId="4" fontId="37" fillId="3" borderId="2" xfId="5" applyNumberFormat="1" applyFont="1" applyFill="1" applyBorder="1" applyAlignment="1">
      <alignment horizontal="center" vertical="center" wrapText="1"/>
    </xf>
    <xf numFmtId="4" fontId="37" fillId="3" borderId="33" xfId="5" applyNumberFormat="1" applyFont="1" applyFill="1" applyBorder="1" applyAlignment="1">
      <alignment horizontal="center" vertical="center" wrapText="1"/>
    </xf>
    <xf numFmtId="0" fontId="37" fillId="3" borderId="29" xfId="5" applyFont="1" applyFill="1" applyBorder="1" applyAlignment="1">
      <alignment horizontal="center" vertical="center" wrapText="1"/>
    </xf>
    <xf numFmtId="0" fontId="36" fillId="4" borderId="2" xfId="5" applyFont="1" applyFill="1" applyBorder="1" applyAlignment="1">
      <alignment vertical="center" wrapText="1"/>
    </xf>
    <xf numFmtId="0" fontId="37" fillId="0" borderId="9" xfId="5" applyFont="1" applyBorder="1" applyAlignment="1">
      <alignment vertical="center" wrapText="1"/>
    </xf>
    <xf numFmtId="0" fontId="37" fillId="0" borderId="1" xfId="5" applyFont="1" applyBorder="1" applyAlignment="1">
      <alignment horizontal="center" vertical="center"/>
    </xf>
    <xf numFmtId="4" fontId="37" fillId="0" borderId="1" xfId="5" applyNumberFormat="1" applyFont="1" applyBorder="1" applyAlignment="1">
      <alignment vertical="center"/>
    </xf>
    <xf numFmtId="4" fontId="37" fillId="0" borderId="22" xfId="5" applyNumberFormat="1" applyFont="1" applyBorder="1" applyAlignment="1">
      <alignment vertical="center"/>
    </xf>
    <xf numFmtId="171" fontId="36" fillId="3" borderId="34" xfId="5" applyNumberFormat="1" applyFont="1" applyFill="1" applyBorder="1" applyAlignment="1">
      <alignment horizontal="center" vertical="center"/>
    </xf>
    <xf numFmtId="4" fontId="37" fillId="0" borderId="35" xfId="5" applyNumberFormat="1" applyFont="1" applyBorder="1" applyAlignment="1">
      <alignment vertical="center"/>
    </xf>
    <xf numFmtId="4" fontId="36" fillId="0" borderId="27" xfId="5" applyNumberFormat="1" applyFont="1" applyBorder="1" applyAlignment="1">
      <alignment vertical="center"/>
    </xf>
    <xf numFmtId="4" fontId="36" fillId="0" borderId="22" xfId="5" applyNumberFormat="1" applyFont="1" applyBorder="1" applyAlignment="1">
      <alignment vertical="center"/>
    </xf>
    <xf numFmtId="4" fontId="36" fillId="0" borderId="1" xfId="5" applyNumberFormat="1" applyFont="1" applyBorder="1" applyAlignment="1">
      <alignment vertical="center"/>
    </xf>
    <xf numFmtId="0" fontId="36" fillId="0" borderId="9" xfId="5" applyFont="1" applyBorder="1" applyAlignment="1">
      <alignment vertical="center" wrapText="1"/>
    </xf>
    <xf numFmtId="0" fontId="36" fillId="0" borderId="1" xfId="5" applyFont="1" applyBorder="1" applyAlignment="1">
      <alignment horizontal="center" vertical="center"/>
    </xf>
    <xf numFmtId="4" fontId="36" fillId="0" borderId="34" xfId="5" applyNumberFormat="1" applyFont="1" applyBorder="1" applyAlignment="1">
      <alignment vertical="center"/>
    </xf>
    <xf numFmtId="3" fontId="36" fillId="0" borderId="36" xfId="5" applyNumberFormat="1" applyFont="1" applyBorder="1" applyAlignment="1">
      <alignment vertical="center"/>
    </xf>
    <xf numFmtId="3" fontId="36" fillId="0" borderId="37" xfId="5" applyNumberFormat="1" applyFont="1" applyBorder="1" applyAlignment="1">
      <alignment vertical="center"/>
    </xf>
    <xf numFmtId="0" fontId="39" fillId="0" borderId="1" xfId="5" applyFont="1" applyBorder="1" applyAlignment="1">
      <alignment horizontal="center" vertical="center"/>
    </xf>
    <xf numFmtId="4" fontId="36" fillId="0" borderId="1" xfId="5" applyNumberFormat="1" applyFont="1" applyBorder="1" applyAlignment="1">
      <alignment horizontal="center" vertical="center"/>
    </xf>
    <xf numFmtId="4" fontId="39" fillId="0" borderId="1" xfId="5" applyNumberFormat="1" applyFont="1" applyBorder="1" applyAlignment="1">
      <alignment vertical="center"/>
    </xf>
    <xf numFmtId="4" fontId="36" fillId="0" borderId="36" xfId="5" applyNumberFormat="1" applyFont="1" applyBorder="1" applyAlignment="1">
      <alignment vertical="center"/>
    </xf>
    <xf numFmtId="3" fontId="36" fillId="0" borderId="37" xfId="5" applyNumberFormat="1" applyFont="1" applyBorder="1" applyAlignment="1">
      <alignment vertical="center" wrapText="1"/>
    </xf>
    <xf numFmtId="10" fontId="36" fillId="0" borderId="37" xfId="4" applyNumberFormat="1" applyFont="1" applyBorder="1" applyAlignment="1">
      <alignment horizontal="right" vertical="center"/>
    </xf>
    <xf numFmtId="0" fontId="40" fillId="3" borderId="9" xfId="5" applyFont="1" applyFill="1" applyBorder="1" applyAlignment="1">
      <alignment vertical="center" wrapText="1"/>
    </xf>
    <xf numFmtId="0" fontId="40" fillId="3" borderId="1" xfId="5" applyFont="1" applyFill="1" applyBorder="1" applyAlignment="1">
      <alignment horizontal="center" vertical="center"/>
    </xf>
    <xf numFmtId="3" fontId="37" fillId="3" borderId="22" xfId="5" applyNumberFormat="1" applyFont="1" applyFill="1" applyBorder="1" applyAlignment="1">
      <alignment vertical="center"/>
    </xf>
    <xf numFmtId="4" fontId="37" fillId="3" borderId="22" xfId="5" applyNumberFormat="1" applyFont="1" applyFill="1" applyBorder="1" applyAlignment="1">
      <alignment vertical="center"/>
    </xf>
    <xf numFmtId="4" fontId="37" fillId="3" borderId="22" xfId="5" applyNumberFormat="1" applyFont="1" applyFill="1" applyBorder="1" applyAlignment="1">
      <alignment horizontal="center" vertical="center"/>
    </xf>
    <xf numFmtId="10" fontId="37" fillId="4" borderId="37" xfId="4" applyNumberFormat="1" applyFont="1" applyFill="1" applyBorder="1" applyAlignment="1">
      <alignment vertical="center"/>
    </xf>
    <xf numFmtId="3" fontId="37" fillId="3" borderId="37" xfId="5" applyNumberFormat="1" applyFont="1" applyFill="1" applyBorder="1" applyAlignment="1">
      <alignment vertical="center"/>
    </xf>
    <xf numFmtId="171" fontId="40" fillId="3" borderId="34" xfId="5" applyNumberFormat="1" applyFont="1" applyFill="1" applyBorder="1" applyAlignment="1">
      <alignment horizontal="center" vertical="center"/>
    </xf>
    <xf numFmtId="0" fontId="36" fillId="2" borderId="9" xfId="0" applyFont="1" applyFill="1" applyBorder="1" applyAlignment="1">
      <alignment vertical="center" wrapText="1"/>
    </xf>
    <xf numFmtId="0" fontId="36" fillId="14" borderId="62" xfId="9" applyFont="1" applyFill="1" applyBorder="1" applyAlignment="1">
      <alignment horizontal="center" vertical="center"/>
    </xf>
    <xf numFmtId="0" fontId="36" fillId="0" borderId="1" xfId="0" applyFont="1" applyBorder="1" applyAlignment="1">
      <alignment vertical="center"/>
    </xf>
    <xf numFmtId="4" fontId="36" fillId="0" borderId="1" xfId="0" applyNumberFormat="1" applyFont="1" applyBorder="1" applyAlignment="1">
      <alignment vertical="center"/>
    </xf>
    <xf numFmtId="4" fontId="36" fillId="0" borderId="61" xfId="0" applyNumberFormat="1" applyFont="1" applyBorder="1" applyAlignment="1">
      <alignment vertical="center"/>
    </xf>
    <xf numFmtId="0" fontId="36" fillId="14" borderId="0" xfId="9" applyFont="1" applyFill="1" applyAlignment="1">
      <alignment horizontal="center" vertical="center"/>
    </xf>
    <xf numFmtId="4" fontId="36" fillId="0" borderId="22" xfId="0" applyNumberFormat="1" applyFont="1" applyBorder="1" applyAlignment="1">
      <alignment vertical="center"/>
    </xf>
    <xf numFmtId="171" fontId="37" fillId="3" borderId="34" xfId="5" applyNumberFormat="1" applyFont="1" applyFill="1" applyBorder="1" applyAlignment="1">
      <alignment horizontal="center" vertical="center"/>
    </xf>
    <xf numFmtId="10" fontId="37" fillId="4" borderId="37" xfId="4" applyNumberFormat="1" applyFont="1" applyFill="1" applyBorder="1" applyAlignment="1">
      <alignment horizontal="right" vertical="center"/>
    </xf>
    <xf numFmtId="3" fontId="37" fillId="0" borderId="34" xfId="5" applyNumberFormat="1" applyFont="1" applyBorder="1" applyAlignment="1">
      <alignment vertical="center"/>
    </xf>
    <xf numFmtId="3" fontId="37" fillId="0" borderId="36" xfId="5" applyNumberFormat="1" applyFont="1" applyBorder="1" applyAlignment="1">
      <alignment vertical="center"/>
    </xf>
    <xf numFmtId="3" fontId="37" fillId="0" borderId="37" xfId="5" applyNumberFormat="1" applyFont="1" applyBorder="1" applyAlignment="1">
      <alignment vertical="center"/>
    </xf>
    <xf numFmtId="0" fontId="36" fillId="0" borderId="9" xfId="0" applyFont="1" applyBorder="1" applyAlignment="1">
      <alignment vertical="center" wrapText="1"/>
    </xf>
    <xf numFmtId="3" fontId="36" fillId="0" borderId="34" xfId="5" applyNumberFormat="1" applyFont="1" applyBorder="1" applyAlignment="1">
      <alignment vertical="center"/>
    </xf>
    <xf numFmtId="0" fontId="41" fillId="3" borderId="1" xfId="5" applyFont="1" applyFill="1" applyBorder="1" applyAlignment="1">
      <alignment horizontal="center" vertical="center"/>
    </xf>
    <xf numFmtId="4" fontId="37" fillId="0" borderId="1" xfId="5" applyNumberFormat="1" applyFont="1" applyBorder="1" applyAlignment="1">
      <alignment horizontal="center" vertical="center"/>
    </xf>
    <xf numFmtId="0" fontId="36" fillId="0" borderId="9" xfId="5" applyFont="1" applyBorder="1" applyAlignment="1">
      <alignment horizontal="left" vertical="center" wrapText="1" indent="1"/>
    </xf>
    <xf numFmtId="0" fontId="36" fillId="0" borderId="9" xfId="5" applyFont="1" applyBorder="1" applyAlignment="1">
      <alignment horizontal="left" vertical="center" wrapText="1"/>
    </xf>
    <xf numFmtId="4" fontId="40" fillId="3" borderId="1" xfId="5" applyNumberFormat="1" applyFont="1" applyFill="1" applyBorder="1" applyAlignment="1">
      <alignment horizontal="center" vertical="center"/>
    </xf>
    <xf numFmtId="0" fontId="36" fillId="4" borderId="1" xfId="5" applyFont="1" applyFill="1" applyBorder="1" applyAlignment="1">
      <alignment horizontal="center" vertical="center"/>
    </xf>
    <xf numFmtId="4" fontId="36" fillId="4" borderId="1" xfId="5" applyNumberFormat="1" applyFont="1" applyFill="1" applyBorder="1" applyAlignment="1">
      <alignment horizontal="center" vertical="center"/>
    </xf>
    <xf numFmtId="0" fontId="36" fillId="0" borderId="25" xfId="5" applyFont="1" applyBorder="1"/>
    <xf numFmtId="4" fontId="41" fillId="0" borderId="1" xfId="5" applyNumberFormat="1" applyFont="1" applyBorder="1" applyAlignment="1">
      <alignment horizontal="center" vertical="center"/>
    </xf>
    <xf numFmtId="4" fontId="41" fillId="0" borderId="1" xfId="5" applyNumberFormat="1" applyFont="1" applyBorder="1" applyAlignment="1">
      <alignment vertical="center"/>
    </xf>
    <xf numFmtId="171" fontId="36" fillId="3" borderId="31" xfId="5" applyNumberFormat="1" applyFont="1" applyFill="1" applyBorder="1" applyAlignment="1">
      <alignment horizontal="center" vertical="center"/>
    </xf>
    <xf numFmtId="4" fontId="41" fillId="0" borderId="22" xfId="5" applyNumberFormat="1" applyFont="1" applyBorder="1" applyAlignment="1">
      <alignment vertical="center"/>
    </xf>
    <xf numFmtId="0" fontId="39" fillId="0" borderId="1" xfId="0" applyFont="1" applyBorder="1" applyAlignment="1">
      <alignment horizontal="center" vertical="center"/>
    </xf>
    <xf numFmtId="4" fontId="36" fillId="0" borderId="1" xfId="0" applyNumberFormat="1" applyFont="1" applyBorder="1" applyAlignment="1">
      <alignment horizontal="center" vertical="center"/>
    </xf>
    <xf numFmtId="4" fontId="39" fillId="0" borderId="1" xfId="0" applyNumberFormat="1" applyFont="1" applyBorder="1" applyAlignment="1">
      <alignment vertical="center"/>
    </xf>
    <xf numFmtId="0" fontId="36" fillId="0" borderId="22" xfId="0" applyFont="1" applyBorder="1" applyAlignment="1">
      <alignment vertical="center"/>
    </xf>
    <xf numFmtId="10" fontId="36" fillId="0" borderId="63" xfId="0" applyNumberFormat="1" applyFont="1" applyBorder="1" applyAlignment="1">
      <alignment horizontal="right" vertical="center"/>
    </xf>
    <xf numFmtId="10" fontId="37" fillId="4" borderId="49" xfId="4" applyNumberFormat="1" applyFont="1" applyFill="1" applyBorder="1" applyAlignment="1">
      <alignment vertical="center"/>
    </xf>
    <xf numFmtId="0" fontId="37" fillId="3" borderId="18" xfId="5" applyFont="1" applyFill="1" applyBorder="1" applyAlignment="1">
      <alignment vertical="center" wrapText="1"/>
    </xf>
    <xf numFmtId="4" fontId="36" fillId="3" borderId="19" xfId="5" applyNumberFormat="1" applyFont="1" applyFill="1" applyBorder="1" applyAlignment="1">
      <alignment horizontal="center" vertical="center"/>
    </xf>
    <xf numFmtId="4" fontId="36" fillId="3" borderId="19" xfId="5" applyNumberFormat="1" applyFont="1" applyFill="1" applyBorder="1" applyAlignment="1">
      <alignment vertical="center"/>
    </xf>
    <xf numFmtId="4" fontId="36" fillId="3" borderId="20" xfId="5" applyNumberFormat="1" applyFont="1" applyFill="1" applyBorder="1" applyAlignment="1">
      <alignment vertical="center"/>
    </xf>
    <xf numFmtId="4" fontId="37" fillId="3" borderId="19" xfId="5" applyNumberFormat="1" applyFont="1" applyFill="1" applyBorder="1" applyAlignment="1">
      <alignment vertical="center"/>
    </xf>
    <xf numFmtId="4" fontId="37" fillId="3" borderId="19" xfId="5" applyNumberFormat="1" applyFont="1" applyFill="1" applyBorder="1" applyAlignment="1">
      <alignment horizontal="center" vertical="center"/>
    </xf>
    <xf numFmtId="10" fontId="37" fillId="4" borderId="50" xfId="4" applyNumberFormat="1" applyFont="1" applyFill="1" applyBorder="1" applyAlignment="1">
      <alignment vertical="center"/>
    </xf>
    <xf numFmtId="3" fontId="37" fillId="3" borderId="40" xfId="5" applyNumberFormat="1" applyFont="1" applyFill="1" applyBorder="1" applyAlignment="1">
      <alignment vertical="center"/>
    </xf>
    <xf numFmtId="0" fontId="36" fillId="0" borderId="11" xfId="5" applyFont="1" applyBorder="1" applyAlignment="1">
      <alignment vertical="center" wrapText="1"/>
    </xf>
    <xf numFmtId="4" fontId="36" fillId="0" borderId="13" xfId="5" applyNumberFormat="1" applyFont="1" applyBorder="1" applyAlignment="1">
      <alignment horizontal="center" vertical="center"/>
    </xf>
    <xf numFmtId="10" fontId="36" fillId="0" borderId="19" xfId="5" applyNumberFormat="1" applyFont="1" applyBorder="1" applyAlignment="1">
      <alignment vertical="center"/>
    </xf>
    <xf numFmtId="4" fontId="36" fillId="0" borderId="20" xfId="5" applyNumberFormat="1" applyFont="1" applyBorder="1" applyAlignment="1">
      <alignment vertical="center"/>
    </xf>
    <xf numFmtId="4" fontId="36" fillId="0" borderId="13" xfId="5" applyNumberFormat="1" applyFont="1" applyBorder="1" applyAlignment="1">
      <alignment vertical="center"/>
    </xf>
    <xf numFmtId="171" fontId="36" fillId="3" borderId="29" xfId="5" applyNumberFormat="1" applyFont="1" applyFill="1" applyBorder="1" applyAlignment="1">
      <alignment horizontal="center" vertical="center"/>
    </xf>
    <xf numFmtId="4" fontId="36" fillId="0" borderId="19" xfId="5" applyNumberFormat="1" applyFont="1" applyBorder="1" applyAlignment="1">
      <alignment vertical="center"/>
    </xf>
    <xf numFmtId="3" fontId="36" fillId="0" borderId="40" xfId="5" applyNumberFormat="1" applyFont="1" applyBorder="1" applyAlignment="1">
      <alignment vertical="center"/>
    </xf>
    <xf numFmtId="0" fontId="37" fillId="4" borderId="18" xfId="5" applyFont="1" applyFill="1" applyBorder="1" applyAlignment="1">
      <alignment vertical="center" wrapText="1"/>
    </xf>
    <xf numFmtId="4" fontId="40" fillId="3" borderId="19" xfId="5" applyNumberFormat="1" applyFont="1" applyFill="1" applyBorder="1" applyAlignment="1">
      <alignment horizontal="center" vertical="center"/>
    </xf>
    <xf numFmtId="3" fontId="37" fillId="3" borderId="13" xfId="5" applyNumberFormat="1" applyFont="1" applyFill="1" applyBorder="1" applyAlignment="1">
      <alignment vertical="center"/>
    </xf>
    <xf numFmtId="4" fontId="37" fillId="3" borderId="13" xfId="5" applyNumberFormat="1" applyFont="1" applyFill="1" applyBorder="1" applyAlignment="1">
      <alignment vertical="center"/>
    </xf>
    <xf numFmtId="4" fontId="37" fillId="3" borderId="13" xfId="5" applyNumberFormat="1" applyFont="1" applyFill="1" applyBorder="1" applyAlignment="1">
      <alignment horizontal="center" vertical="center"/>
    </xf>
    <xf numFmtId="4" fontId="36" fillId="0" borderId="41" xfId="5" applyNumberFormat="1" applyFont="1" applyBorder="1" applyAlignment="1">
      <alignment horizontal="center" vertical="center"/>
    </xf>
    <xf numFmtId="171" fontId="36" fillId="0" borderId="38" xfId="5" applyNumberFormat="1" applyFont="1" applyBorder="1" applyAlignment="1">
      <alignment horizontal="center" vertical="center"/>
    </xf>
    <xf numFmtId="3" fontId="36" fillId="0" borderId="38" xfId="5" applyNumberFormat="1" applyFont="1" applyBorder="1" applyAlignment="1">
      <alignment vertical="center"/>
    </xf>
    <xf numFmtId="3" fontId="36" fillId="0" borderId="39" xfId="5" applyNumberFormat="1" applyFont="1" applyBorder="1" applyAlignment="1">
      <alignment vertical="center"/>
    </xf>
    <xf numFmtId="0" fontId="37" fillId="3" borderId="15" xfId="5" applyFont="1" applyFill="1" applyBorder="1" applyAlignment="1">
      <alignment vertical="center" wrapText="1"/>
    </xf>
    <xf numFmtId="4" fontId="36" fillId="3" borderId="41" xfId="5" applyNumberFormat="1" applyFont="1" applyFill="1" applyBorder="1" applyAlignment="1">
      <alignment horizontal="center" vertical="center"/>
    </xf>
    <xf numFmtId="0" fontId="36" fillId="5" borderId="11" xfId="5" applyFont="1" applyFill="1" applyBorder="1" applyAlignment="1">
      <alignment vertical="center" wrapText="1"/>
    </xf>
    <xf numFmtId="0" fontId="36" fillId="5" borderId="13" xfId="5" applyFont="1" applyFill="1" applyBorder="1" applyAlignment="1">
      <alignment horizontal="center" vertical="center"/>
    </xf>
    <xf numFmtId="0" fontId="36" fillId="5" borderId="19" xfId="5" applyFont="1" applyFill="1" applyBorder="1" applyAlignment="1">
      <alignment vertical="center"/>
    </xf>
    <xf numFmtId="0" fontId="36" fillId="5" borderId="20" xfId="5" applyFont="1" applyFill="1" applyBorder="1" applyAlignment="1">
      <alignment vertical="center"/>
    </xf>
    <xf numFmtId="4" fontId="36" fillId="5" borderId="42" xfId="5" applyNumberFormat="1" applyFont="1" applyFill="1" applyBorder="1" applyAlignment="1">
      <alignment vertical="center"/>
    </xf>
    <xf numFmtId="171" fontId="36" fillId="5" borderId="43" xfId="5" applyNumberFormat="1" applyFont="1" applyFill="1" applyBorder="1" applyAlignment="1">
      <alignment horizontal="center" vertical="center"/>
    </xf>
    <xf numFmtId="0" fontId="36" fillId="5" borderId="38" xfId="5" applyFont="1" applyFill="1" applyBorder="1" applyAlignment="1">
      <alignment vertical="center"/>
    </xf>
    <xf numFmtId="0" fontId="36" fillId="5" borderId="20" xfId="5" applyFont="1" applyFill="1" applyBorder="1" applyAlignment="1">
      <alignment horizontal="center" vertical="center"/>
    </xf>
    <xf numFmtId="0" fontId="40" fillId="3" borderId="19" xfId="5" applyFont="1" applyFill="1" applyBorder="1" applyAlignment="1">
      <alignment horizontal="center" vertical="center"/>
    </xf>
    <xf numFmtId="0" fontId="40" fillId="3" borderId="19" xfId="5" applyFont="1" applyFill="1" applyBorder="1" applyAlignment="1">
      <alignment vertical="center"/>
    </xf>
    <xf numFmtId="0" fontId="40" fillId="3" borderId="20" xfId="5" applyFont="1" applyFill="1" applyBorder="1" applyAlignment="1">
      <alignment vertical="center"/>
    </xf>
    <xf numFmtId="4" fontId="37" fillId="3" borderId="42" xfId="5" applyNumberFormat="1" applyFont="1" applyFill="1" applyBorder="1" applyAlignment="1">
      <alignment vertical="center"/>
    </xf>
    <xf numFmtId="4" fontId="37" fillId="3" borderId="42" xfId="5" applyNumberFormat="1" applyFont="1" applyFill="1" applyBorder="1" applyAlignment="1">
      <alignment horizontal="center" vertical="center"/>
    </xf>
    <xf numFmtId="10" fontId="37" fillId="4" borderId="39" xfId="4" applyNumberFormat="1" applyFont="1" applyFill="1" applyBorder="1" applyAlignment="1">
      <alignment vertical="center"/>
    </xf>
    <xf numFmtId="0" fontId="40" fillId="3" borderId="12" xfId="5" applyFont="1" applyFill="1" applyBorder="1" applyAlignment="1">
      <alignment horizontal="center" vertical="center"/>
    </xf>
    <xf numFmtId="4" fontId="36" fillId="0" borderId="0" xfId="5" applyNumberFormat="1" applyFont="1" applyAlignment="1">
      <alignment vertical="center"/>
    </xf>
    <xf numFmtId="171" fontId="36" fillId="0" borderId="0" xfId="5" applyNumberFormat="1" applyFont="1" applyAlignment="1">
      <alignment horizontal="center" vertical="center"/>
    </xf>
    <xf numFmtId="4" fontId="36" fillId="0" borderId="0" xfId="5" applyNumberFormat="1" applyFont="1"/>
    <xf numFmtId="4" fontId="35" fillId="0" borderId="64" xfId="0" applyNumberFormat="1" applyFont="1" applyBorder="1" applyAlignment="1">
      <alignment vertical="center" wrapText="1"/>
    </xf>
    <xf numFmtId="0" fontId="36" fillId="0" borderId="65" xfId="5" applyFont="1" applyBorder="1" applyAlignment="1">
      <alignment vertical="center" wrapText="1"/>
    </xf>
    <xf numFmtId="4" fontId="36" fillId="0" borderId="66" xfId="5" applyNumberFormat="1" applyFont="1" applyBorder="1" applyAlignment="1">
      <alignment horizontal="center" vertical="center"/>
    </xf>
    <xf numFmtId="0" fontId="36" fillId="0" borderId="67" xfId="5" applyFont="1" applyBorder="1" applyAlignment="1">
      <alignment vertical="center" wrapText="1"/>
    </xf>
    <xf numFmtId="0" fontId="36" fillId="0" borderId="67" xfId="5" applyFont="1"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9" fillId="0" borderId="1" xfId="0" applyNumberFormat="1"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0" borderId="5" xfId="0" applyBorder="1" applyAlignment="1">
      <alignment horizontal="center" vertical="center"/>
    </xf>
    <xf numFmtId="0" fontId="2" fillId="0" borderId="62" xfId="0" applyFont="1" applyBorder="1" applyAlignment="1">
      <alignment horizontal="center" vertical="center" wrapText="1"/>
    </xf>
    <xf numFmtId="0" fontId="35" fillId="0" borderId="62" xfId="0" applyFont="1" applyBorder="1" applyAlignment="1">
      <alignment horizontal="center" vertical="center" wrapText="1"/>
    </xf>
    <xf numFmtId="168" fontId="0" fillId="0" borderId="4" xfId="0" applyNumberFormat="1" applyBorder="1" applyAlignment="1">
      <alignment horizontal="center" vertical="center"/>
    </xf>
    <xf numFmtId="168" fontId="0" fillId="0" borderId="52" xfId="0" applyNumberFormat="1" applyBorder="1" applyAlignment="1">
      <alignment horizontal="center" vertical="center"/>
    </xf>
    <xf numFmtId="0" fontId="2" fillId="0" borderId="6" xfId="0" applyFont="1" applyBorder="1" applyAlignment="1">
      <alignment horizontal="center" vertical="center" wrapText="1"/>
    </xf>
    <xf numFmtId="0" fontId="43" fillId="0" borderId="9" xfId="5" applyFont="1" applyBorder="1" applyAlignment="1">
      <alignment vertical="center" wrapText="1"/>
    </xf>
    <xf numFmtId="0" fontId="43" fillId="0" borderId="1" xfId="5" applyFont="1" applyBorder="1" applyAlignment="1">
      <alignment horizontal="center" vertical="center"/>
    </xf>
    <xf numFmtId="4" fontId="43" fillId="0" borderId="1" xfId="5" applyNumberFormat="1" applyFont="1" applyBorder="1" applyAlignment="1">
      <alignment vertical="center"/>
    </xf>
    <xf numFmtId="4" fontId="43" fillId="0" borderId="22" xfId="5" applyNumberFormat="1" applyFont="1" applyBorder="1" applyAlignment="1">
      <alignment vertical="center"/>
    </xf>
    <xf numFmtId="171" fontId="43" fillId="3" borderId="34" xfId="5" applyNumberFormat="1" applyFont="1" applyFill="1" applyBorder="1" applyAlignment="1">
      <alignment horizontal="center" vertical="center"/>
    </xf>
    <xf numFmtId="4" fontId="43" fillId="0" borderId="1" xfId="5" applyNumberFormat="1" applyFont="1" applyBorder="1" applyAlignment="1">
      <alignment horizontal="center" vertical="center"/>
    </xf>
    <xf numFmtId="4" fontId="43" fillId="0" borderId="34" xfId="5" applyNumberFormat="1" applyFont="1" applyBorder="1" applyAlignment="1">
      <alignment vertical="center"/>
    </xf>
    <xf numFmtId="4" fontId="43" fillId="0" borderId="36" xfId="5" applyNumberFormat="1" applyFont="1" applyBorder="1" applyAlignment="1">
      <alignment vertical="center"/>
    </xf>
    <xf numFmtId="10" fontId="43" fillId="0" borderId="37" xfId="4" applyNumberFormat="1" applyFont="1" applyBorder="1" applyAlignment="1">
      <alignment vertical="center"/>
    </xf>
    <xf numFmtId="3" fontId="43" fillId="0" borderId="37" xfId="5" applyNumberFormat="1" applyFont="1" applyBorder="1" applyAlignment="1">
      <alignment vertical="center"/>
    </xf>
    <xf numFmtId="3" fontId="43" fillId="0" borderId="37" xfId="5" applyNumberFormat="1" applyFont="1" applyBorder="1" applyAlignment="1">
      <alignment vertical="center" wrapText="1"/>
    </xf>
    <xf numFmtId="0" fontId="35" fillId="0" borderId="5" xfId="0" applyFont="1" applyBorder="1" applyAlignment="1">
      <alignment horizontal="left" vertical="center" wrapText="1"/>
    </xf>
    <xf numFmtId="0" fontId="35" fillId="0" borderId="1" xfId="0" applyFont="1" applyBorder="1" applyAlignment="1">
      <alignment horizontal="left" vertical="center" wrapText="1"/>
    </xf>
    <xf numFmtId="0" fontId="44" fillId="0" borderId="3" xfId="5" applyFont="1" applyBorder="1" applyAlignment="1">
      <alignment horizontal="left" vertical="center"/>
    </xf>
    <xf numFmtId="0" fontId="46" fillId="0" borderId="19" xfId="0" applyFont="1" applyBorder="1" applyAlignment="1">
      <alignment horizontal="left" vertical="center"/>
    </xf>
    <xf numFmtId="4" fontId="6" fillId="0" borderId="5" xfId="0" applyNumberFormat="1" applyFont="1" applyBorder="1" applyAlignment="1">
      <alignment horizontal="left" vertical="center" wrapText="1"/>
    </xf>
    <xf numFmtId="4" fontId="46" fillId="0" borderId="19" xfId="0" applyNumberFormat="1" applyFont="1" applyBorder="1" applyAlignment="1">
      <alignment vertical="center"/>
    </xf>
    <xf numFmtId="0" fontId="33" fillId="0" borderId="0" xfId="7" applyFont="1" applyAlignment="1">
      <alignment wrapText="1"/>
    </xf>
    <xf numFmtId="0" fontId="33" fillId="0" borderId="0" xfId="9" applyFont="1"/>
    <xf numFmtId="0" fontId="33" fillId="13" borderId="0" xfId="7" applyFont="1" applyFill="1" applyAlignment="1">
      <alignment horizontal="left"/>
    </xf>
  </cellXfs>
  <cellStyles count="11">
    <cellStyle name="Comma" xfId="3" builtinId="3"/>
    <cellStyle name="Comma [0]" xfId="1" builtinId="6"/>
    <cellStyle name="Comma 2" xfId="10" xr:uid="{00000000-0005-0000-0000-000002000000}"/>
    <cellStyle name="Normal" xfId="0" builtinId="0"/>
    <cellStyle name="Normal 2" xfId="2" xr:uid="{00000000-0005-0000-0000-000004000000}"/>
    <cellStyle name="Normal 2 2" xfId="6" xr:uid="{00000000-0005-0000-0000-000005000000}"/>
    <cellStyle name="Normal 3" xfId="5" xr:uid="{00000000-0005-0000-0000-000006000000}"/>
    <cellStyle name="Normal 4" xfId="9" xr:uid="{00000000-0005-0000-0000-000007000000}"/>
    <cellStyle name="Normal_revised (2)" xfId="7" xr:uid="{00000000-0005-0000-0000-000008000000}"/>
    <cellStyle name="Percent" xfId="4" builtinId="5"/>
    <cellStyle name="Percent 2" xfId="8" xr:uid="{00000000-0005-0000-0000-00000A000000}"/>
  </cellStyles>
  <dxfs count="21">
    <dxf>
      <numFmt numFmtId="4" formatCode="#,##0.00"/>
    </dxf>
    <dxf>
      <numFmt numFmtId="4" formatCode="#,##0.00"/>
    </dxf>
    <dxf>
      <alignment horizontal="center" vertical="center" relativeIndent="-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numFmt numFmtId="170" formatCode="#,##0.0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indexed="8"/>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numFmt numFmtId="168" formatCode="dd\.mm\.yyyy;@"/>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indexed="8"/>
        <name val="Arial"/>
        <scheme val="none"/>
      </font>
      <alignment horizontal="center" vertical="center" textRotation="0" wrapText="1" indent="0" justifyLastLine="0" shrinkToFit="0" readingOrder="0"/>
      <border diagonalUp="0" diagonalDown="0">
        <left style="thin">
          <color indexed="64"/>
        </left>
        <right/>
        <top/>
        <bottom style="thin">
          <color indexed="64"/>
        </bottom>
      </border>
    </dxf>
    <dxf>
      <font>
        <b val="0"/>
        <i val="0"/>
        <strike val="0"/>
        <condense val="0"/>
        <extend val="0"/>
        <outline val="0"/>
        <shadow val="0"/>
        <u val="none"/>
        <vertAlign val="baseline"/>
        <sz val="9"/>
        <color indexed="8"/>
        <name val="Arial"/>
        <scheme val="none"/>
      </font>
      <alignment horizontal="center"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rder>
    </dxf>
    <dxf>
      <alignment vertical="center"/>
    </dxf>
    <dxf>
      <border outline="0">
        <bottom style="thin">
          <color indexed="64"/>
        </bottom>
      </border>
    </dxf>
    <dxf>
      <font>
        <b/>
        <i val="0"/>
        <strike val="0"/>
        <condense val="0"/>
        <extend val="0"/>
        <outline val="0"/>
        <shadow val="0"/>
        <u val="none"/>
        <vertAlign val="baseline"/>
        <sz val="9"/>
        <color indexed="8"/>
        <name val="Arial"/>
        <scheme val="none"/>
      </font>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nka Cuk" refreshedDate="45592.908910300925" createdVersion="5" refreshedVersion="8" minRefreshableVersion="3" recordCount="148" xr:uid="{00000000-000A-0000-FFFF-FFFF00000000}">
  <cacheSource type="worksheet">
    <worksheetSource ref="A4:O58" sheet="Balance Sheet"/>
  </cacheSource>
  <cacheFields count="16">
    <cacheField name="Partner" numFmtId="0">
      <sharedItems containsNonDate="0" containsString="0" containsBlank="1"/>
    </cacheField>
    <cacheField name="Contribution_x000a_" numFmtId="0">
      <sharedItems containsNonDate="0" containsString="0" containsBlank="1"/>
    </cacheField>
    <cacheField name="Date of payment" numFmtId="0">
      <sharedItems containsNonDate="0" containsString="0" containsBlank="1"/>
    </cacheField>
    <cacheField name="Budget heading" numFmtId="0">
      <sharedItems containsNonDate="0" containsString="0" containsBlank="1"/>
    </cacheField>
    <cacheField name="Budget line" numFmtId="0">
      <sharedItems containsNonDate="0" containsBlank="1" count="33">
        <m/>
        <s v="1.1.1.2" u="1"/>
        <s v="1.1.2.1" u="1"/>
        <s v="1.1.2.2" u="1"/>
        <s v="1.1.1.1" u="1"/>
        <s v="1.1.1.3" u="1"/>
        <s v="1.1.1.4" u="1"/>
        <s v="5.1.1" u="1"/>
        <s v="5.1.2" u="1"/>
        <s v="5.1.3" u="1"/>
        <s v="5.1.4" u="1"/>
        <s v="5.8.1" u="1"/>
        <s v="5.8.2" u="1"/>
        <s v="6.5" u="1"/>
        <s v="3.2.1" u="1"/>
        <s v="3.2.2" u="1"/>
        <s v="3.2.3" u="1"/>
        <s v="2.2.1" u="1"/>
        <s v="5.8.3" u="1"/>
        <s v="5.7.3" u="1"/>
        <s v="5.7.1" u="1"/>
        <s v="5.7.2" u="1"/>
        <s v="1.1.1.5" u="1"/>
        <s v="2.2.4" u="1"/>
        <s v="2.2.5" u="1"/>
        <s v="2.2.6" u="1"/>
        <s v="3.5.1" u="1"/>
        <s v="5.7.4" u="1"/>
        <s v="5.7.5" u="1"/>
        <s v="5.7.6" u="1"/>
        <s v="2.2.2" u="1"/>
        <s v="2.2.3" u="1"/>
        <s v="6.1" u="1"/>
      </sharedItems>
    </cacheField>
    <cacheField name="Description" numFmtId="0">
      <sharedItems containsNonDate="0" containsBlank="1" count="114">
        <m/>
        <s v="Pre-financing (first payment 80%)" u="1"/>
        <s v="Local Project Coordinator in Bogatić (50% working time), Salary 22-31.12.2018." u="1"/>
        <s v="Project and PR Assistant (50% working time), Salary 22-31.12.2018." u="1"/>
        <s v="Financial Assistant (50% working time), Salary 22-31.12.2018." u="1"/>
        <s v="Project and PR Assistant (50% working time), Salary 1-31.01.2019." u="1"/>
        <s v="Local Project Coordinator in Bogatić (50% working time), Salary 1-31.01.2019." u="1"/>
        <s v="Project Manager (100% working time), Salary 1-31.01.2019." u="1"/>
        <s v="Financial Assistant (50% working time), Salary 1-31.01.2019." u="1"/>
        <s v="Project and PR Assistant (50% working time), Salary 01-28.02.2019." u="1"/>
        <s v="Financial Assistant (50% working time), Salary 01-28.02.2019." u="1"/>
        <s v="Project Manager (100% working time), Salary 01-28.02.2019." u="1"/>
        <s v="Local Project Coordinator in Bogatić (50% working time), Salary 01-28.02.2019." u="1"/>
        <s v="Local Project Coordinator in Vladimirci (100% working time), Salary 22-31.12.2018." u="1"/>
        <s v="Local Project Coordinator in Vladimirci (100% working time), Salary 01-31.01.2019. ." u="1"/>
        <s v="Local Project Coordinator in Mali Zvornik (100% working time), Salary  01-28.02.2019." u="1"/>
        <s v="Local Project Coordinator in Mali Zvornik (100% working time), Salary 22-31.12.2018." u="1"/>
        <s v="Local Project Coordinator in Vladimirci (100% working time), Salary 01-28.02.2019." u="1"/>
        <s v="Local Project Coordinator in Mali Zvornik (100% working time), Salary 01-31.01.2019." u="1"/>
        <s v="Project Manager (100% working time), Salary 01-31.03.2019." u="1"/>
        <s v="Local Project Coordinator in Bogatić (50% working time),Salary 01-31.03.2019." u="1"/>
        <s v="Project and PR Assistant (50% working time), Salary 01-31.03.2019." u="1"/>
        <s v="Financial Assistant (50% working time), Salary 01-31.03.2019." u="1"/>
        <s v="Local Project Coordinator in Mali Zvornik (100% working time), Salary 01-31.03.2019." u="1"/>
        <s v="Local Project Coordinator in Vladimirci (100% working time), Salary 01-31.03.2019." u="1"/>
        <s v="Graphic design of all promo materials (folders, pencils, promo notebooks, roll up banner, leaflets)" u="1"/>
        <s v="Printing of folders-250" u="1"/>
        <s v="Printing of pencils-250" u="1"/>
        <s v="Printing of promo notebooks-250" u="1"/>
        <s v="Printing of roll up banner-1" u="1"/>
        <s v="Printing of leaflets-1500" u="1"/>
        <s v="Project Manager (100% working time), Salary 01-30.04.2019." u="1"/>
        <s v="Local Project Coordinator in Bogatić (50% working time),Salary 01-30.04.2019." u="1"/>
        <s v="Project and PR Assistant (50% working time), Salary 01-30.04.2019." u="1"/>
        <s v="Financial Assistant (50% working time), Salary 01-30.04.2019." u="1"/>
        <s v="Local Project Coordinator in Mali Zvornik (100% working time), Salary 01-30.04.2019." u="1"/>
        <s v="Local Project Coordinator in Vladimirci (100% working time), Salary 01-30.04.2019." u="1"/>
        <s v="Procurement services" u="1"/>
        <s v="Server DELL Power Edge T30" u="1"/>
        <s v="PC DELL OEM, HP monitor" u="1"/>
        <s v="Notebook HP" u="1"/>
        <s v="Fuel costs of project team during a project implementation" u="1"/>
        <s v="Project Manager (100% working time), Salary 01-31.05.2019." u="1"/>
        <s v="Local Project Coordinator in Bogatić (50% working time),Salary 01-31.05.2019." u="1"/>
        <s v="Project and PR Assistant (50% working time), Salary 01-31.05.2019." u="1"/>
        <s v="Financial Assistant (50% working time), Salary 01-31.05.2019." u="1"/>
        <s v="Local Project Coordinator in Mali Zvornik (100% working time), Salary 01-31.05.2019." u="1"/>
        <s v="Local Project Coordinator in Vladimirci (100% working time), Salary 01-31.05.2019." u="1"/>
        <s v="Beverages and catering for participants in the opening press conference (1 event * 30 persons)" u="1"/>
        <s v="Project Manager (100% working time), Salary 01-30.06.2019." u="1"/>
        <s v="Local Project Coordinator in Bogatić (50% working time), Salary 01-30.06.2019." u="1"/>
        <s v="Project and PR Assistant (50% working time), Salary 01-30.06.2019." u="1"/>
        <s v="Financial Assistant (50% working time), Salary 01-30.06.2019." u="1"/>
        <s v="Local Project Coordinator in Vladimirci (100% working time), Salary 01-30.06.2019." u="1"/>
        <s v="Local Project Coordinator in Mali Zvornik (100% working time), Salary 01-30.06.2019." u="1"/>
        <s v="Lecturers in training on Zlatibor " u="1"/>
        <s v="Accomodation-The first training on Zlatibor" u="1"/>
        <s v="Refreshments for participants-The first training on Zlatibor" u="1"/>
        <s v="Project Manager (100% working time), Salary 01-31.07.2019." u="1"/>
        <s v="Local Project Coordinator in Bogatić (50% working time), Salary 01-31.07.2019." u="1"/>
        <s v="Project and PR Assistant (50% working time), Salary 01-31.07.2019." u="1"/>
        <s v="Financial Assistant (50% working time), Salary 01-31.07.2019." u="1"/>
        <s v="Property enumerators (100% working time), Salary 16-31.07.2019." u="1"/>
        <s v="Local Project Coordinator in Mali Zvornik (100% working time), Salary 01-31.07.2019." u="1"/>
        <s v="Travel costs of property enumerators in the course of fieldwork (Bogatić)" u="1"/>
        <s v="Travel costs of property enumerators in the course of fieldwork (Vladimirci)" u="1"/>
        <s v="Local Project Coordinator in Vladimirci (100% working time), Salary 01-31.07.2019." u="1"/>
        <s v="Travel costs of property enumerators in the course of fieldwork (Mali Zvorniki)" u="1"/>
        <s v="Travel costs of property enumerators in the course of fieldwork (Mali Zvornik)" u="1"/>
        <s v="Project Manager (100% working time), Salary 01-31.08.2019." u="1"/>
        <s v="Local Project Coordinator in Bogatić (50% working time), Salary 01-31.08.2019." u="1"/>
        <s v="Project and PR Assistant (50% working time), Salary 01-31.08.2019." u="1"/>
        <s v="Financial Assistant (50% working time), Salary 01-31.08.2019." u="1"/>
        <s v="Property enumerators (100% working time), Salary 01-31.08.2019." u="1"/>
        <s v="Local Project Coordinator in Mali Zvornik (100% working time), Salary 01-31.08.2019." u="1"/>
        <s v="Local Project Coordinator in Vladimirci (100% working time), Salary 01-31.08.2019." u="1"/>
        <s v="Local Project Coordinator in Mali Zvornik (100% working time), Salary 01-30.09.2019." u="1"/>
        <s v="Property enumerators (100% working time), Salary 01-10.09.2019." u="1"/>
        <s v="Property enumerators (100% working time), Salary 01-30.09.2019." u="1"/>
        <s v="Project Manager (100% working time), Salary 01-30.09.2019." u="1"/>
        <s v="Local Project Coordinator in Bogatić (50% working time), Salary 01-30.09.2019." u="1"/>
        <s v="Project and PR Assistant (50% working time), Salary 01-30.09.2019." u="1"/>
        <s v="Financial Assistant (50% working time), Salary 01-30.09.2019." u="1"/>
        <s v="Local Project Coordinator in Vladimirci (100% working time), Salary 01-30.09.2019." u="1"/>
        <s v="Co-financing - Software for public property management (for Municipality of Vladimirci)" u="1"/>
        <s v="Software for public property management (for Municipality of Vladimirci)" u="1"/>
        <s v="Project Manager (100% working time), Salary 01-31.10.2019." u="1"/>
        <s v="Local Project Coordinator in Bogatić (50% working time), Salary 01-31.10.2019." u="1"/>
        <s v="Project and PR Assistant (50% working time), Salary 01-31.10.2019." u="1"/>
        <s v="Financial Assistant (50% working time), Salary 01-31.10.2019." u="1"/>
        <s v="Property enumerators (100% working time), Salary 01-31.10.2019." u="1"/>
        <s v="Local Project Coordinator in Mali Zvornik (100% working time), Salary 01-31.10.2019." u="1"/>
        <s v="Local Project Coordinator in Vladimirci (100% working time), Salary 01-31.10.2019." u="1"/>
        <s v="Co-financing - Accomodation-The second training in Vrnjacka Banja" u="1"/>
        <s v="Accomodation-The second training in Vrnjacka Banja" u="1"/>
        <s v="Co-financing - Refreshments for participants-The second training in Vrnjacka Banja" u="1"/>
        <s v="Refreshments for participants-The second training in Vrnjacka Banja" u="1"/>
        <s v="Co-financing - Lecturers in training in Vrnjačka Banja" u="1"/>
        <s v="Lecturers in training in Vrnjačka Banja" u="1"/>
        <s v="Project Manager (100% working time), Salary 01-30.11.2019." u="1"/>
        <s v="Local Project Coordinator in Bogatić (50% working time), Salary 01-30.11.2019." u="1"/>
        <s v="Property enumerators (100% working time), Salary 01-30.11.2019." u="1"/>
        <s v="Project and PR Assistant (50% working time), Salary 01-30.11.2019." u="1"/>
        <s v="Financial Assistant (50% working time), Salary 01-30.11.2019." u="1"/>
        <s v="Local Project Coordinator in Mali Zvornik (100% working time), Salary 01-30.11.2019." u="1"/>
        <s v="Local Project Coordinator in Vladimirci (100% working time), Salary 01-30.11.2019." u="1"/>
        <s v="Co-financing - Project and PR Assistant (50% working time), Salary 01-30.11.2019." u="1"/>
        <s v="Co-financing - Travel costs for participants in training on Zlatibor" u="1"/>
        <s v="Travel costs for participants in training on Zlatibo" u="1"/>
        <s v="Co-financing - Travel costs for participants in training in Vrnjačka Banja " u="1"/>
        <s v="Travel costs for participants in training in Vrnjačka Banja " u="1"/>
        <s v="Co-financing - Upgrade the existing software  for property management  " u="1"/>
        <s v="Upgrade the existing software  for property management (for Municipalities of Bogatić and Mali Zvornik)" u="1"/>
        <s v="Co-financing - Procurement services  " u="1"/>
      </sharedItems>
    </cacheField>
    <cacheField name="Name of service/work provider" numFmtId="0">
      <sharedItems containsNonDate="0" containsString="0" containsBlank="1"/>
    </cacheField>
    <cacheField name="Number and date of reference document" numFmtId="0">
      <sharedItems containsNonDate="0" containsString="0" containsBlank="1"/>
    </cacheField>
    <cacheField name="Unit number." numFmtId="0">
      <sharedItems containsNonDate="0" containsString="0" containsBlank="1"/>
    </cacheField>
    <cacheField name="Income" numFmtId="4">
      <sharedItems containsNonDate="0" containsString="0" containsBlank="1"/>
    </cacheField>
    <cacheField name="Amount in RSD" numFmtId="4">
      <sharedItems containsNonDate="0" containsString="0" containsBlank="1"/>
    </cacheField>
    <cacheField name="Exchange rate" numFmtId="0">
      <sharedItems containsNonDate="0" containsString="0" containsBlank="1"/>
    </cacheField>
    <cacheField name="Amount in EUR" numFmtId="4">
      <sharedItems containsSemiMixedTypes="0" containsString="0" containsNumber="1" containsInteger="1" minValue="0" maxValue="0"/>
    </cacheField>
    <cacheField name="Bank Statement no." numFmtId="0">
      <sharedItems containsString="0" containsBlank="1" containsNumber="1" containsInteger="1" minValue="1" maxValue="1"/>
    </cacheField>
    <cacheField name="No. of book-keeping entry" numFmtId="0">
      <sharedItems containsNonDate="0" containsString="0" containsBlank="1"/>
    </cacheField>
    <cacheField name="Balance in EUR" numFmtId="166">
      <sharedItems containsSemiMixedTypes="0" containsString="0" containsNumber="1" containsInteger="1" minValue="80000" maxValue="8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8">
  <r>
    <m/>
    <m/>
    <m/>
    <m/>
    <x v="0"/>
    <x v="0"/>
    <m/>
    <m/>
    <m/>
    <m/>
    <m/>
    <m/>
    <n v="0"/>
    <n v="1"/>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r>
    <m/>
    <m/>
    <m/>
    <m/>
    <x v="0"/>
    <x v="0"/>
    <m/>
    <m/>
    <m/>
    <m/>
    <m/>
    <m/>
    <n v="0"/>
    <m/>
    <m/>
    <n v="8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location ref="A3:B4" firstHeaderRow="1" firstDataRow="1" firstDataCol="1" rowPageCount="1" colPageCount="1"/>
  <pivotFields count="16">
    <pivotField showAll="0"/>
    <pivotField showAll="0"/>
    <pivotField showAll="0" defaultSubtotal="0"/>
    <pivotField showAll="0" defaultSubtotal="0"/>
    <pivotField axis="axisRow" showAll="0">
      <items count="34">
        <item m="1" x="4"/>
        <item m="1" x="1"/>
        <item m="1" x="5"/>
        <item m="1" x="6"/>
        <item m="1" x="22"/>
        <item m="1" x="2"/>
        <item m="1" x="3"/>
        <item m="1" x="17"/>
        <item m="1" x="30"/>
        <item m="1" x="31"/>
        <item m="1" x="23"/>
        <item m="1" x="24"/>
        <item m="1" x="25"/>
        <item m="1" x="14"/>
        <item m="1" x="15"/>
        <item m="1" x="16"/>
        <item m="1" x="26"/>
        <item m="1" x="7"/>
        <item m="1" x="8"/>
        <item m="1" x="9"/>
        <item m="1" x="10"/>
        <item m="1" x="20"/>
        <item m="1" x="21"/>
        <item m="1" x="19"/>
        <item m="1" x="27"/>
        <item m="1" x="28"/>
        <item m="1" x="11"/>
        <item m="1" x="12"/>
        <item m="1" x="18"/>
        <item m="1" x="13"/>
        <item h="1" x="0"/>
        <item m="1" x="32"/>
        <item m="1" x="29"/>
        <item t="default"/>
      </items>
    </pivotField>
    <pivotField axis="axisPage" multipleItemSelectionAllowed="1" showAll="0">
      <items count="115">
        <item m="1" x="56"/>
        <item m="1" x="94"/>
        <item m="1" x="48"/>
        <item h="1" m="1" x="93"/>
        <item h="1" m="1" x="113"/>
        <item h="1" m="1" x="106"/>
        <item h="1" m="1" x="95"/>
        <item h="1" m="1" x="84"/>
        <item h="1" m="1" x="109"/>
        <item h="1" m="1" x="107"/>
        <item h="1" m="1" x="111"/>
        <item m="1" x="10"/>
        <item m="1" x="34"/>
        <item m="1" x="52"/>
        <item m="1" x="82"/>
        <item m="1" x="103"/>
        <item m="1" x="22"/>
        <item m="1" x="45"/>
        <item m="1" x="61"/>
        <item m="1" x="72"/>
        <item m="1" x="89"/>
        <item m="1" x="8"/>
        <item m="1" x="4"/>
        <item m="1" x="41"/>
        <item m="1" x="25"/>
        <item m="1" x="55"/>
        <item m="1" x="12"/>
        <item m="1" x="50"/>
        <item m="1" x="80"/>
        <item m="1" x="100"/>
        <item m="1" x="59"/>
        <item m="1" x="70"/>
        <item m="1" x="87"/>
        <item m="1" x="6"/>
        <item m="1" x="2"/>
        <item m="1" x="32"/>
        <item m="1" x="20"/>
        <item m="1" x="43"/>
        <item m="1" x="15"/>
        <item m="1" x="35"/>
        <item m="1" x="54"/>
        <item m="1" x="76"/>
        <item m="1" x="104"/>
        <item m="1" x="18"/>
        <item m="1" x="23"/>
        <item m="1" x="46"/>
        <item m="1" x="63"/>
        <item m="1" x="74"/>
        <item m="1" x="91"/>
        <item m="1" x="16"/>
        <item m="1" x="17"/>
        <item m="1" x="36"/>
        <item m="1" x="53"/>
        <item m="1" x="83"/>
        <item m="1" x="105"/>
        <item m="1" x="14"/>
        <item m="1" x="24"/>
        <item m="1" x="47"/>
        <item m="1" x="66"/>
        <item m="1" x="75"/>
        <item m="1" x="92"/>
        <item m="1" x="13"/>
        <item m="1" x="40"/>
        <item m="1" x="39"/>
        <item m="1" x="1"/>
        <item m="1" x="26"/>
        <item m="1" x="30"/>
        <item m="1" x="27"/>
        <item m="1" x="28"/>
        <item m="1" x="29"/>
        <item m="1" x="37"/>
        <item m="1" x="9"/>
        <item m="1" x="33"/>
        <item m="1" x="51"/>
        <item m="1" x="81"/>
        <item m="1" x="102"/>
        <item m="1" x="21"/>
        <item m="1" x="44"/>
        <item m="1" x="60"/>
        <item m="1" x="71"/>
        <item m="1" x="88"/>
        <item m="1" x="5"/>
        <item m="1" x="3"/>
        <item m="1" x="11"/>
        <item m="1" x="31"/>
        <item m="1" x="49"/>
        <item m="1" x="79"/>
        <item m="1" x="99"/>
        <item m="1" x="19"/>
        <item m="1" x="42"/>
        <item m="1" x="58"/>
        <item m="1" x="69"/>
        <item m="1" x="86"/>
        <item m="1" x="7"/>
        <item m="1" x="77"/>
        <item m="1" x="78"/>
        <item m="1" x="101"/>
        <item m="1" x="73"/>
        <item m="1" x="90"/>
        <item m="1" x="62"/>
        <item m="1" x="57"/>
        <item m="1" x="96"/>
        <item m="1" x="38"/>
        <item m="1" x="85"/>
        <item m="1" x="110"/>
        <item m="1" x="108"/>
        <item m="1" x="64"/>
        <item m="1" x="68"/>
        <item m="1" x="67"/>
        <item m="1" x="65"/>
        <item m="1" x="112"/>
        <item h="1" m="1" x="97"/>
        <item m="1" x="98"/>
        <item h="1" x="0"/>
        <item t="default"/>
      </items>
    </pivotField>
    <pivotField showAll="0"/>
    <pivotField showAll="0"/>
    <pivotField showAll="0"/>
    <pivotField showAll="0"/>
    <pivotField showAll="0"/>
    <pivotField showAll="0"/>
    <pivotField dataField="1" numFmtId="4" showAll="0"/>
    <pivotField showAll="0"/>
    <pivotField showAll="0"/>
    <pivotField numFmtId="4" showAll="0"/>
  </pivotFields>
  <rowFields count="1">
    <field x="4"/>
  </rowFields>
  <rowItems count="1">
    <i t="grand">
      <x/>
    </i>
  </rowItems>
  <colItems count="1">
    <i/>
  </colItems>
  <pageFields count="1">
    <pageField fld="5" hier="-1"/>
  </pageFields>
  <dataFields count="1">
    <dataField name="Sum of Amount in EUR" fld="12"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3" cacheId="0"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location ref="A3:B4" firstHeaderRow="1" firstDataRow="1" firstDataCol="1"/>
  <pivotFields count="16">
    <pivotField showAll="0"/>
    <pivotField showAll="0"/>
    <pivotField showAll="0"/>
    <pivotField showAll="0"/>
    <pivotField showAll="0"/>
    <pivotField axis="axisRow" multipleItemSelectionAllowed="1" showAll="0">
      <items count="115">
        <item h="1" m="1" x="56"/>
        <item h="1" m="1" x="94"/>
        <item h="1" m="1" x="48"/>
        <item m="1" x="93"/>
        <item m="1" x="113"/>
        <item m="1" x="106"/>
        <item m="1" x="95"/>
        <item m="1" x="84"/>
        <item m="1" x="109"/>
        <item m="1" x="107"/>
        <item m="1" x="111"/>
        <item h="1" m="1" x="10"/>
        <item h="1" m="1" x="34"/>
        <item h="1" m="1" x="52"/>
        <item h="1" m="1" x="82"/>
        <item h="1" m="1" x="103"/>
        <item h="1" m="1" x="22"/>
        <item h="1" m="1" x="45"/>
        <item h="1" m="1" x="61"/>
        <item h="1" m="1" x="72"/>
        <item h="1" m="1" x="89"/>
        <item h="1" m="1" x="8"/>
        <item h="1" m="1" x="4"/>
        <item h="1" m="1" x="41"/>
        <item h="1" m="1" x="25"/>
        <item h="1" m="1" x="55"/>
        <item h="1" m="1" x="12"/>
        <item h="1" m="1" x="50"/>
        <item h="1" m="1" x="80"/>
        <item h="1" m="1" x="100"/>
        <item h="1" m="1" x="59"/>
        <item h="1" m="1" x="70"/>
        <item h="1" m="1" x="87"/>
        <item h="1" m="1" x="6"/>
        <item h="1" m="1" x="2"/>
        <item h="1" m="1" x="32"/>
        <item h="1" m="1" x="20"/>
        <item h="1" m="1" x="43"/>
        <item h="1" m="1" x="15"/>
        <item h="1" m="1" x="35"/>
        <item h="1" m="1" x="54"/>
        <item h="1" m="1" x="76"/>
        <item h="1" m="1" x="104"/>
        <item h="1" m="1" x="18"/>
        <item h="1" m="1" x="23"/>
        <item h="1" m="1" x="46"/>
        <item h="1" m="1" x="63"/>
        <item h="1" m="1" x="74"/>
        <item h="1" m="1" x="91"/>
        <item h="1" m="1" x="16"/>
        <item h="1" m="1" x="17"/>
        <item h="1" m="1" x="36"/>
        <item h="1" m="1" x="53"/>
        <item h="1" m="1" x="83"/>
        <item h="1" m="1" x="105"/>
        <item h="1" m="1" x="14"/>
        <item h="1" m="1" x="24"/>
        <item h="1" m="1" x="47"/>
        <item h="1" m="1" x="66"/>
        <item h="1" m="1" x="75"/>
        <item h="1" m="1" x="92"/>
        <item h="1" m="1" x="13"/>
        <item h="1" m="1" x="40"/>
        <item h="1" m="1" x="39"/>
        <item h="1" m="1" x="1"/>
        <item h="1" m="1" x="26"/>
        <item h="1" m="1" x="30"/>
        <item h="1" m="1" x="27"/>
        <item h="1" m="1" x="28"/>
        <item h="1" m="1" x="29"/>
        <item h="1" m="1" x="37"/>
        <item h="1" m="1" x="9"/>
        <item h="1" m="1" x="33"/>
        <item h="1" m="1" x="51"/>
        <item h="1" m="1" x="81"/>
        <item h="1" m="1" x="102"/>
        <item h="1" m="1" x="21"/>
        <item h="1" m="1" x="44"/>
        <item h="1" m="1" x="60"/>
        <item h="1" m="1" x="71"/>
        <item h="1" m="1" x="88"/>
        <item h="1" m="1" x="5"/>
        <item h="1" m="1" x="3"/>
        <item h="1" m="1" x="11"/>
        <item h="1" m="1" x="31"/>
        <item h="1" m="1" x="49"/>
        <item h="1" m="1" x="79"/>
        <item h="1" m="1" x="99"/>
        <item h="1" m="1" x="19"/>
        <item h="1" m="1" x="42"/>
        <item h="1" m="1" x="58"/>
        <item h="1" m="1" x="69"/>
        <item h="1" m="1" x="86"/>
        <item h="1" m="1" x="7"/>
        <item h="1" m="1" x="77"/>
        <item h="1" m="1" x="78"/>
        <item h="1" m="1" x="101"/>
        <item h="1" m="1" x="73"/>
        <item h="1" m="1" x="90"/>
        <item h="1" m="1" x="62"/>
        <item h="1" m="1" x="57"/>
        <item h="1" m="1" x="96"/>
        <item h="1" m="1" x="38"/>
        <item h="1" m="1" x="85"/>
        <item h="1" m="1" x="110"/>
        <item h="1" m="1" x="108"/>
        <item h="1" m="1" x="64"/>
        <item h="1" m="1" x="68"/>
        <item h="1" m="1" x="67"/>
        <item h="1" m="1" x="65"/>
        <item h="1" m="1" x="112"/>
        <item m="1" x="97"/>
        <item h="1" m="1" x="98"/>
        <item h="1" x="0"/>
        <item t="default"/>
      </items>
    </pivotField>
    <pivotField showAll="0"/>
    <pivotField showAll="0"/>
    <pivotField showAll="0"/>
    <pivotField showAll="0"/>
    <pivotField showAll="0"/>
    <pivotField showAll="0"/>
    <pivotField dataField="1" numFmtId="4" showAll="0"/>
    <pivotField showAll="0"/>
    <pivotField showAll="0"/>
    <pivotField numFmtId="4" showAll="0"/>
  </pivotFields>
  <rowFields count="1">
    <field x="5"/>
  </rowFields>
  <rowItems count="1">
    <i t="grand">
      <x/>
    </i>
  </rowItems>
  <colItems count="1">
    <i/>
  </colItems>
  <dataFields count="1">
    <dataField name="Sum of Amount in EUR" fld="12" baseField="3" baseItem="3"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Costs" displayName="TotalCosts" ref="A4:O58" totalsRowShown="0" headerRowDxfId="20" dataDxfId="18" headerRowBorderDxfId="19" tableBorderDxfId="17">
  <autoFilter ref="A4:O58" xr:uid="{00000000-0009-0000-0100-000001000000}"/>
  <sortState xmlns:xlrd2="http://schemas.microsoft.com/office/spreadsheetml/2017/richdata2" ref="A5:O49">
    <sortCondition ref="B4:B49"/>
  </sortState>
  <tableColumns count="15">
    <tableColumn id="1" xr3:uid="{00000000-0010-0000-0000-000001000000}" name="Partner" dataDxfId="16"/>
    <tableColumn id="2" xr3:uid="{00000000-0010-0000-0000-000002000000}" name="Contribution_x000a_" dataDxfId="15"/>
    <tableColumn id="3" xr3:uid="{00000000-0010-0000-0000-000003000000}" name="Date of payment_x000a_(dd/mm/yyyy)" dataDxfId="14"/>
    <tableColumn id="4" xr3:uid="{00000000-0010-0000-0000-000004000000}" name="Budget heading" dataDxfId="13"/>
    <tableColumn id="5" xr3:uid="{00000000-0010-0000-0000-000005000000}" name="Budget line" dataDxfId="12"/>
    <tableColumn id="6" xr3:uid="{00000000-0010-0000-0000-000006000000}" name="Description" dataDxfId="11"/>
    <tableColumn id="7" xr3:uid="{00000000-0010-0000-0000-000007000000}" name="Name of service/work provider" dataDxfId="10"/>
    <tableColumn id="8" xr3:uid="{00000000-0010-0000-0000-000008000000}" name="Number and date of reference document" dataDxfId="9"/>
    <tableColumn id="9" xr3:uid="{00000000-0010-0000-0000-000009000000}" name="Unit number." dataDxfId="8"/>
    <tableColumn id="10" xr3:uid="{00000000-0010-0000-0000-00000A000000}" name="Income" dataDxfId="7"/>
    <tableColumn id="11" xr3:uid="{00000000-0010-0000-0000-00000B000000}" name="Amount in RSD" dataDxfId="6"/>
    <tableColumn id="12" xr3:uid="{00000000-0010-0000-0000-00000C000000}" name="Exchange rate" dataDxfId="5"/>
    <tableColumn id="13" xr3:uid="{00000000-0010-0000-0000-00000D000000}" name="Amount in EUR" dataDxfId="4">
      <calculatedColumnFormula>IFERROR(K5/L5,"")</calculatedColumnFormula>
    </tableColumn>
    <tableColumn id="14" xr3:uid="{00000000-0010-0000-0000-00000E000000}" name="Bank Statement no." dataDxfId="3"/>
    <tableColumn id="15" xr3:uid="{00000000-0010-0000-0000-00000F000000}" name="No. of book-keeping entry"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D7" totalsRowShown="0">
  <autoFilter ref="A1:D7" xr:uid="{00000000-0009-0000-0100-000002000000}"/>
  <tableColumns count="4">
    <tableColumn id="1" xr3:uid="{00000000-0010-0000-0100-000001000000}" name="Column1"/>
    <tableColumn id="3" xr3:uid="{00000000-0010-0000-0100-000003000000}" name="%"/>
    <tableColumn id="4" xr3:uid="{00000000-0010-0000-0100-000004000000}" name="Budgeted" dataDxfId="1"/>
    <tableColumn id="5" xr3:uid="{00000000-0010-0000-0100-000005000000}" name="Actual Spent"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workbookViewId="0"/>
  </sheetViews>
  <sheetFormatPr defaultRowHeight="15" x14ac:dyDescent="0.25"/>
  <cols>
    <col min="1" max="1" width="12.5703125" bestFit="1" customWidth="1"/>
    <col min="2" max="2" width="20.42578125" bestFit="1" customWidth="1"/>
    <col min="3" max="3" width="14.5703125" style="8" customWidth="1"/>
    <col min="4" max="4" width="15.85546875" customWidth="1"/>
  </cols>
  <sheetData>
    <row r="1" spans="1:4" x14ac:dyDescent="0.25">
      <c r="A1" s="7" t="s">
        <v>0</v>
      </c>
      <c r="B1" t="s">
        <v>1</v>
      </c>
    </row>
    <row r="3" spans="1:4" x14ac:dyDescent="0.25">
      <c r="A3" s="7" t="s">
        <v>2</v>
      </c>
      <c r="B3" t="s">
        <v>3</v>
      </c>
    </row>
    <row r="4" spans="1:4" x14ac:dyDescent="0.25">
      <c r="A4" s="1" t="s">
        <v>4</v>
      </c>
      <c r="B4" s="3"/>
      <c r="C4" s="8" t="e">
        <f>VLOOKUP($A4,#REF!,2,0)</f>
        <v>#REF!</v>
      </c>
      <c r="D4" s="9" t="e">
        <f>GETPIVOTDATA("Amount in EUR",$A$3,"Budget line",$A4)-$C4</f>
        <v>#REF!</v>
      </c>
    </row>
    <row r="5" spans="1:4" x14ac:dyDescent="0.25">
      <c r="C5" s="8" t="e">
        <f>VLOOKUP($A5,#REF!,2,0)</f>
        <v>#REF!</v>
      </c>
      <c r="D5" s="9" t="e">
        <f t="shared" ref="D5:D34" si="0">GETPIVOTDATA("Amount in EUR",$A$3,"Budget line",$A5)-$C5</f>
        <v>#REF!</v>
      </c>
    </row>
    <row r="6" spans="1:4" x14ac:dyDescent="0.25">
      <c r="C6" s="8" t="e">
        <f>VLOOKUP($A6,#REF!,2,0)</f>
        <v>#REF!</v>
      </c>
      <c r="D6" s="9" t="e">
        <f t="shared" si="0"/>
        <v>#REF!</v>
      </c>
    </row>
    <row r="7" spans="1:4" x14ac:dyDescent="0.25">
      <c r="C7" s="8" t="e">
        <f>VLOOKUP($A7,#REF!,2,0)</f>
        <v>#REF!</v>
      </c>
      <c r="D7" s="9" t="e">
        <f t="shared" si="0"/>
        <v>#REF!</v>
      </c>
    </row>
    <row r="8" spans="1:4" x14ac:dyDescent="0.25">
      <c r="C8" s="8" t="e">
        <f>VLOOKUP($A8,#REF!,2,0)</f>
        <v>#REF!</v>
      </c>
      <c r="D8" s="9" t="e">
        <f t="shared" si="0"/>
        <v>#REF!</v>
      </c>
    </row>
    <row r="9" spans="1:4" x14ac:dyDescent="0.25">
      <c r="C9" s="8" t="e">
        <f>VLOOKUP($A9,#REF!,2,0)</f>
        <v>#REF!</v>
      </c>
      <c r="D9" s="9" t="e">
        <f t="shared" si="0"/>
        <v>#REF!</v>
      </c>
    </row>
    <row r="10" spans="1:4" x14ac:dyDescent="0.25">
      <c r="C10" s="8" t="e">
        <f>VLOOKUP($A10,#REF!,2,0)</f>
        <v>#REF!</v>
      </c>
      <c r="D10" s="9" t="e">
        <f t="shared" si="0"/>
        <v>#REF!</v>
      </c>
    </row>
    <row r="11" spans="1:4" x14ac:dyDescent="0.25">
      <c r="C11" s="8" t="e">
        <f>VLOOKUP($A11,#REF!,2,0)</f>
        <v>#REF!</v>
      </c>
      <c r="D11" s="9" t="e">
        <f t="shared" si="0"/>
        <v>#REF!</v>
      </c>
    </row>
    <row r="12" spans="1:4" x14ac:dyDescent="0.25">
      <c r="C12" s="8" t="e">
        <f>VLOOKUP($A12,#REF!,2,0)</f>
        <v>#REF!</v>
      </c>
      <c r="D12" s="9" t="e">
        <f t="shared" si="0"/>
        <v>#REF!</v>
      </c>
    </row>
    <row r="13" spans="1:4" x14ac:dyDescent="0.25">
      <c r="C13" s="8" t="e">
        <f>VLOOKUP($A13,#REF!,2,0)</f>
        <v>#REF!</v>
      </c>
      <c r="D13" s="9" t="e">
        <f t="shared" si="0"/>
        <v>#REF!</v>
      </c>
    </row>
    <row r="14" spans="1:4" x14ac:dyDescent="0.25">
      <c r="C14" s="8" t="e">
        <f>VLOOKUP($A14,#REF!,2,0)</f>
        <v>#REF!</v>
      </c>
      <c r="D14" s="9" t="e">
        <f t="shared" si="0"/>
        <v>#REF!</v>
      </c>
    </row>
    <row r="15" spans="1:4" x14ac:dyDescent="0.25">
      <c r="C15" s="8" t="e">
        <f>VLOOKUP($A15,#REF!,2,0)</f>
        <v>#REF!</v>
      </c>
      <c r="D15" s="9" t="e">
        <f t="shared" si="0"/>
        <v>#REF!</v>
      </c>
    </row>
    <row r="16" spans="1:4" x14ac:dyDescent="0.25">
      <c r="C16" s="8" t="e">
        <f>VLOOKUP($A16,#REF!,2,0)</f>
        <v>#REF!</v>
      </c>
      <c r="D16" s="9" t="e">
        <f t="shared" si="0"/>
        <v>#REF!</v>
      </c>
    </row>
    <row r="17" spans="3:4" x14ac:dyDescent="0.25">
      <c r="C17" s="8" t="e">
        <f>VLOOKUP($A17,#REF!,2,0)</f>
        <v>#REF!</v>
      </c>
      <c r="D17" s="9" t="e">
        <f t="shared" si="0"/>
        <v>#REF!</v>
      </c>
    </row>
    <row r="18" spans="3:4" x14ac:dyDescent="0.25">
      <c r="C18" s="8" t="e">
        <f>VLOOKUP($A18,#REF!,2,0)</f>
        <v>#REF!</v>
      </c>
      <c r="D18" s="9" t="e">
        <f t="shared" si="0"/>
        <v>#REF!</v>
      </c>
    </row>
    <row r="19" spans="3:4" x14ac:dyDescent="0.25">
      <c r="C19" s="8" t="e">
        <f>VLOOKUP($A19,#REF!,2,0)</f>
        <v>#REF!</v>
      </c>
      <c r="D19" s="9" t="e">
        <f t="shared" si="0"/>
        <v>#REF!</v>
      </c>
    </row>
    <row r="20" spans="3:4" x14ac:dyDescent="0.25">
      <c r="C20" s="8" t="e">
        <f>VLOOKUP($A20,#REF!,2,0)</f>
        <v>#REF!</v>
      </c>
      <c r="D20" s="9" t="e">
        <f t="shared" si="0"/>
        <v>#REF!</v>
      </c>
    </row>
    <row r="21" spans="3:4" x14ac:dyDescent="0.25">
      <c r="C21" s="8" t="e">
        <f>VLOOKUP($A21,#REF!,2,0)</f>
        <v>#REF!</v>
      </c>
      <c r="D21" s="9" t="e">
        <f t="shared" si="0"/>
        <v>#REF!</v>
      </c>
    </row>
    <row r="22" spans="3:4" x14ac:dyDescent="0.25">
      <c r="C22" s="8" t="e">
        <f>VLOOKUP($A22,#REF!,2,0)</f>
        <v>#REF!</v>
      </c>
      <c r="D22" s="9" t="e">
        <f t="shared" si="0"/>
        <v>#REF!</v>
      </c>
    </row>
    <row r="23" spans="3:4" x14ac:dyDescent="0.25">
      <c r="C23" s="8" t="e">
        <f>VLOOKUP($A23,#REF!,2,0)</f>
        <v>#REF!</v>
      </c>
      <c r="D23" s="9" t="e">
        <f t="shared" si="0"/>
        <v>#REF!</v>
      </c>
    </row>
    <row r="24" spans="3:4" x14ac:dyDescent="0.25">
      <c r="C24" s="8" t="e">
        <f>VLOOKUP($A24,#REF!,2,0)</f>
        <v>#REF!</v>
      </c>
      <c r="D24" s="9" t="e">
        <f t="shared" si="0"/>
        <v>#REF!</v>
      </c>
    </row>
    <row r="25" spans="3:4" x14ac:dyDescent="0.25">
      <c r="C25" s="8" t="e">
        <f>VLOOKUP($A25,#REF!,2,0)</f>
        <v>#REF!</v>
      </c>
      <c r="D25" s="9" t="e">
        <f t="shared" si="0"/>
        <v>#REF!</v>
      </c>
    </row>
    <row r="26" spans="3:4" x14ac:dyDescent="0.25">
      <c r="C26" s="8" t="e">
        <f>VLOOKUP($A26,#REF!,2,0)</f>
        <v>#REF!</v>
      </c>
      <c r="D26" s="9" t="e">
        <f t="shared" si="0"/>
        <v>#REF!</v>
      </c>
    </row>
    <row r="27" spans="3:4" x14ac:dyDescent="0.25">
      <c r="C27" s="8" t="e">
        <f>VLOOKUP($A27,#REF!,2,0)</f>
        <v>#REF!</v>
      </c>
      <c r="D27" s="9" t="e">
        <f t="shared" si="0"/>
        <v>#REF!</v>
      </c>
    </row>
    <row r="28" spans="3:4" x14ac:dyDescent="0.25">
      <c r="C28" s="8" t="e">
        <f>VLOOKUP($A28,#REF!,2,0)</f>
        <v>#REF!</v>
      </c>
      <c r="D28" s="9" t="e">
        <f t="shared" si="0"/>
        <v>#REF!</v>
      </c>
    </row>
    <row r="29" spans="3:4" x14ac:dyDescent="0.25">
      <c r="C29" s="8" t="e">
        <f>VLOOKUP($A29,#REF!,2,0)</f>
        <v>#REF!</v>
      </c>
      <c r="D29" s="9" t="e">
        <f t="shared" si="0"/>
        <v>#REF!</v>
      </c>
    </row>
    <row r="30" spans="3:4" x14ac:dyDescent="0.25">
      <c r="C30" s="8" t="e">
        <f>VLOOKUP($A30,#REF!,2,0)</f>
        <v>#REF!</v>
      </c>
      <c r="D30" s="9" t="e">
        <f t="shared" si="0"/>
        <v>#REF!</v>
      </c>
    </row>
    <row r="31" spans="3:4" x14ac:dyDescent="0.25">
      <c r="C31" s="8" t="e">
        <f>VLOOKUP($A31,#REF!,2,0)</f>
        <v>#REF!</v>
      </c>
      <c r="D31" s="9" t="e">
        <f t="shared" si="0"/>
        <v>#REF!</v>
      </c>
    </row>
    <row r="32" spans="3:4" x14ac:dyDescent="0.25">
      <c r="C32" s="8" t="e">
        <f>VLOOKUP($A32,#REF!,2,0)</f>
        <v>#REF!</v>
      </c>
      <c r="D32" s="9" t="e">
        <f t="shared" si="0"/>
        <v>#REF!</v>
      </c>
    </row>
    <row r="33" spans="3:4" x14ac:dyDescent="0.25">
      <c r="C33" s="8" t="e">
        <f>VLOOKUP($A33,#REF!,2,0)</f>
        <v>#REF!</v>
      </c>
      <c r="D33" s="9" t="e">
        <f t="shared" si="0"/>
        <v>#REF!</v>
      </c>
    </row>
    <row r="34" spans="3:4" x14ac:dyDescent="0.25">
      <c r="C34" s="8" t="e">
        <f>VLOOKUP($A34,#REF!,2,0)</f>
        <v>#REF!</v>
      </c>
      <c r="D34" s="9" t="e">
        <f t="shared" si="0"/>
        <v>#REF!</v>
      </c>
    </row>
    <row r="35" spans="3:4" x14ac:dyDescent="0.25">
      <c r="C35" s="8">
        <v>1775</v>
      </c>
      <c r="D35"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4"/>
  <sheetViews>
    <sheetView workbookViewId="0"/>
  </sheetViews>
  <sheetFormatPr defaultRowHeight="15" x14ac:dyDescent="0.25"/>
  <cols>
    <col min="1" max="1" width="12.5703125" bestFit="1" customWidth="1"/>
    <col min="2" max="2" width="20.42578125" bestFit="1" customWidth="1"/>
  </cols>
  <sheetData>
    <row r="3" spans="1:2" x14ac:dyDescent="0.25">
      <c r="A3" s="7" t="s">
        <v>2</v>
      </c>
      <c r="B3" t="s">
        <v>3</v>
      </c>
    </row>
    <row r="4" spans="1:2" x14ac:dyDescent="0.25">
      <c r="A4" s="1" t="s">
        <v>4</v>
      </c>
      <c r="B4"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Q63"/>
  <sheetViews>
    <sheetView topLeftCell="C1" zoomScale="66" zoomScaleNormal="87" workbookViewId="0">
      <selection activeCell="M2" sqref="M2"/>
    </sheetView>
  </sheetViews>
  <sheetFormatPr defaultRowHeight="15" x14ac:dyDescent="0.25"/>
  <cols>
    <col min="1" max="1" width="15.7109375" style="2" customWidth="1"/>
    <col min="2" max="2" width="14.7109375" style="2" customWidth="1"/>
    <col min="3" max="3" width="14.5703125" style="2" customWidth="1"/>
    <col min="4" max="4" width="9.5703125" style="2" customWidth="1"/>
    <col min="5" max="5" width="29.140625" style="2" customWidth="1"/>
    <col min="6" max="6" width="33.7109375" style="105" customWidth="1"/>
    <col min="7" max="7" width="30.28515625" style="105" customWidth="1"/>
    <col min="8" max="8" width="38.85546875" style="105" customWidth="1"/>
    <col min="9" max="9" width="8.42578125" style="105" customWidth="1"/>
    <col min="10" max="10" width="12.42578125" style="119" customWidth="1"/>
    <col min="11" max="11" width="16" style="120" customWidth="1"/>
    <col min="12" max="12" width="15.42578125" style="105" customWidth="1"/>
    <col min="13" max="13" width="15.85546875" style="119" customWidth="1"/>
    <col min="14" max="14" width="12.28515625" style="105" customWidth="1"/>
    <col min="15" max="15" width="12.85546875" style="2" customWidth="1"/>
    <col min="16" max="16" width="3" style="105" customWidth="1"/>
    <col min="17" max="17" width="14.28515625" style="105" customWidth="1"/>
  </cols>
  <sheetData>
    <row r="2" spans="1:17" ht="38.25" customHeight="1" thickBot="1" x14ac:dyDescent="0.3">
      <c r="A2" s="18" t="s">
        <v>5</v>
      </c>
      <c r="B2" s="19" t="s">
        <v>268</v>
      </c>
      <c r="C2" s="100"/>
      <c r="D2" s="100"/>
      <c r="E2" s="14"/>
      <c r="F2" s="19" t="s">
        <v>6</v>
      </c>
      <c r="G2" s="335" t="s">
        <v>269</v>
      </c>
      <c r="H2" s="15"/>
      <c r="I2" s="15"/>
      <c r="J2" s="15"/>
      <c r="K2" s="103"/>
      <c r="L2" s="17" t="s">
        <v>7</v>
      </c>
      <c r="M2" s="337" t="str">
        <f>' Final report'!C1</f>
        <v>555/25</v>
      </c>
      <c r="N2" s="16"/>
      <c r="O2" s="308"/>
    </row>
    <row r="3" spans="1:17" x14ac:dyDescent="0.25">
      <c r="A3" s="10"/>
      <c r="B3" s="10"/>
      <c r="C3" s="101"/>
      <c r="D3" s="102"/>
      <c r="E3" s="11"/>
      <c r="F3" s="12"/>
      <c r="G3" s="13"/>
      <c r="H3" s="13"/>
      <c r="I3" s="13"/>
      <c r="J3" s="13"/>
      <c r="K3" s="11"/>
      <c r="L3" s="10"/>
      <c r="M3" s="10"/>
      <c r="N3" s="10"/>
    </row>
    <row r="4" spans="1:17" s="2" customFormat="1" ht="51" customHeight="1" x14ac:dyDescent="0.25">
      <c r="A4" s="35" t="s">
        <v>8</v>
      </c>
      <c r="B4" s="36" t="s">
        <v>9</v>
      </c>
      <c r="C4" s="36" t="s">
        <v>10</v>
      </c>
      <c r="D4" s="36" t="s">
        <v>11</v>
      </c>
      <c r="E4" s="36" t="s">
        <v>12</v>
      </c>
      <c r="F4" s="36" t="s">
        <v>0</v>
      </c>
      <c r="G4" s="36" t="s">
        <v>13</v>
      </c>
      <c r="H4" s="36" t="s">
        <v>14</v>
      </c>
      <c r="I4" s="36" t="s">
        <v>15</v>
      </c>
      <c r="J4" s="37" t="s">
        <v>16</v>
      </c>
      <c r="K4" s="104" t="s">
        <v>17</v>
      </c>
      <c r="L4" s="36" t="s">
        <v>18</v>
      </c>
      <c r="M4" s="37" t="s">
        <v>19</v>
      </c>
      <c r="N4" s="36" t="s">
        <v>20</v>
      </c>
      <c r="O4" s="36" t="s">
        <v>21</v>
      </c>
      <c r="Q4" s="77" t="s">
        <v>22</v>
      </c>
    </row>
    <row r="5" spans="1:17" ht="36" x14ac:dyDescent="0.25">
      <c r="A5" s="121" t="s">
        <v>270</v>
      </c>
      <c r="B5" s="122" t="s">
        <v>23</v>
      </c>
      <c r="C5" s="123">
        <v>45597</v>
      </c>
      <c r="D5" s="124" t="s">
        <v>24</v>
      </c>
      <c r="E5" s="111" t="s">
        <v>25</v>
      </c>
      <c r="F5" s="111" t="s">
        <v>26</v>
      </c>
      <c r="G5" s="106" t="s">
        <v>271</v>
      </c>
      <c r="H5" s="106" t="s">
        <v>272</v>
      </c>
      <c r="I5" s="125">
        <v>9.7799999999999998E-2</v>
      </c>
      <c r="J5" s="106"/>
      <c r="K5" s="109">
        <v>14341.1</v>
      </c>
      <c r="L5" s="126">
        <v>116.9975</v>
      </c>
      <c r="M5" s="127">
        <f>IFERROR(K5/L5,"")</f>
        <v>122.57612342144063</v>
      </c>
      <c r="N5" s="128">
        <v>300</v>
      </c>
      <c r="O5" s="309">
        <v>300</v>
      </c>
      <c r="Q5" s="129">
        <f>60441-TotalCosts[[#This Row],[Amount in EUR]]</f>
        <v>60318.423876578556</v>
      </c>
    </row>
    <row r="6" spans="1:17" ht="24" x14ac:dyDescent="0.25">
      <c r="A6" s="121" t="s">
        <v>270</v>
      </c>
      <c r="B6" s="122" t="s">
        <v>23</v>
      </c>
      <c r="C6" s="123">
        <v>45597</v>
      </c>
      <c r="D6" s="124" t="s">
        <v>24</v>
      </c>
      <c r="E6" s="111" t="s">
        <v>27</v>
      </c>
      <c r="F6" s="111" t="s">
        <v>28</v>
      </c>
      <c r="G6" s="106" t="s">
        <v>275</v>
      </c>
      <c r="H6" s="106" t="s">
        <v>276</v>
      </c>
      <c r="I6" s="125">
        <v>9.7799999999999998E-2</v>
      </c>
      <c r="J6" s="106"/>
      <c r="K6" s="109">
        <v>12755.11</v>
      </c>
      <c r="L6" s="126">
        <v>116.9975</v>
      </c>
      <c r="M6" s="127">
        <f t="shared" ref="M6:M35" si="0">IFERROR(K6/L6,"")</f>
        <v>109.02036368298468</v>
      </c>
      <c r="N6" s="128">
        <v>300</v>
      </c>
      <c r="O6" s="309">
        <v>300</v>
      </c>
      <c r="Q6" s="131">
        <f>Q5-TotalCosts[[#This Row],[Amount in EUR]]</f>
        <v>60209.403512895573</v>
      </c>
    </row>
    <row r="7" spans="1:17" ht="24" x14ac:dyDescent="0.25">
      <c r="A7" s="121" t="s">
        <v>29</v>
      </c>
      <c r="B7" s="122" t="s">
        <v>23</v>
      </c>
      <c r="C7" s="130">
        <v>45603</v>
      </c>
      <c r="D7" s="124" t="s">
        <v>24</v>
      </c>
      <c r="E7" s="111" t="s">
        <v>30</v>
      </c>
      <c r="F7" s="112" t="s">
        <v>31</v>
      </c>
      <c r="G7" s="106" t="s">
        <v>285</v>
      </c>
      <c r="H7" s="106" t="s">
        <v>286</v>
      </c>
      <c r="I7" s="125">
        <v>9.7799999999999998E-2</v>
      </c>
      <c r="J7" s="106"/>
      <c r="K7" s="109">
        <v>8641.2800000000007</v>
      </c>
      <c r="L7" s="126">
        <v>116.9975</v>
      </c>
      <c r="M7" s="127">
        <f t="shared" si="0"/>
        <v>73.858672193850296</v>
      </c>
      <c r="N7" s="128">
        <v>132</v>
      </c>
      <c r="O7" s="309" t="s">
        <v>32</v>
      </c>
      <c r="Q7" s="129">
        <f>Q6-TotalCosts[[#This Row],[Amount in EUR]]</f>
        <v>60135.544840701725</v>
      </c>
    </row>
    <row r="8" spans="1:17" ht="36" x14ac:dyDescent="0.25">
      <c r="A8" s="121" t="s">
        <v>270</v>
      </c>
      <c r="B8" s="122" t="s">
        <v>23</v>
      </c>
      <c r="C8" s="130">
        <v>45628</v>
      </c>
      <c r="D8" s="124" t="s">
        <v>24</v>
      </c>
      <c r="E8" s="111" t="s">
        <v>25</v>
      </c>
      <c r="F8" s="111" t="s">
        <v>33</v>
      </c>
      <c r="G8" s="106" t="s">
        <v>271</v>
      </c>
      <c r="H8" s="106" t="s">
        <v>272</v>
      </c>
      <c r="I8" s="106">
        <v>0.25</v>
      </c>
      <c r="J8" s="106"/>
      <c r="K8" s="109">
        <v>36649.47</v>
      </c>
      <c r="L8" s="126">
        <v>116.9975</v>
      </c>
      <c r="M8" s="127">
        <f t="shared" si="0"/>
        <v>313.25002670997242</v>
      </c>
      <c r="N8" s="128">
        <v>331</v>
      </c>
      <c r="O8" s="309">
        <v>331</v>
      </c>
      <c r="Q8" s="131">
        <f>Q7-TotalCosts[[#This Row],[Amount in EUR]]</f>
        <v>59822.29481399175</v>
      </c>
    </row>
    <row r="9" spans="1:17" ht="24" x14ac:dyDescent="0.25">
      <c r="A9" s="121" t="s">
        <v>270</v>
      </c>
      <c r="B9" s="122" t="s">
        <v>23</v>
      </c>
      <c r="C9" s="130">
        <v>45628</v>
      </c>
      <c r="D9" s="124" t="s">
        <v>24</v>
      </c>
      <c r="E9" s="111" t="s">
        <v>34</v>
      </c>
      <c r="F9" s="111" t="s">
        <v>35</v>
      </c>
      <c r="G9" s="106" t="s">
        <v>273</v>
      </c>
      <c r="H9" s="106" t="s">
        <v>274</v>
      </c>
      <c r="I9" s="106">
        <v>0.25</v>
      </c>
      <c r="J9" s="106"/>
      <c r="K9" s="109">
        <v>23333.49</v>
      </c>
      <c r="L9" s="126">
        <v>116.9975</v>
      </c>
      <c r="M9" s="127">
        <f t="shared" si="0"/>
        <v>199.4357999102545</v>
      </c>
      <c r="N9" s="128">
        <v>331</v>
      </c>
      <c r="O9" s="309">
        <v>331</v>
      </c>
      <c r="Q9" s="129">
        <f>Q8-TotalCosts[[#This Row],[Amount in EUR]]</f>
        <v>59622.859014081492</v>
      </c>
    </row>
    <row r="10" spans="1:17" ht="24" x14ac:dyDescent="0.25">
      <c r="A10" s="121" t="s">
        <v>270</v>
      </c>
      <c r="B10" s="122" t="s">
        <v>23</v>
      </c>
      <c r="C10" s="130">
        <v>45628</v>
      </c>
      <c r="D10" s="124" t="s">
        <v>24</v>
      </c>
      <c r="E10" s="111" t="s">
        <v>27</v>
      </c>
      <c r="F10" s="111" t="s">
        <v>36</v>
      </c>
      <c r="G10" s="106" t="s">
        <v>275</v>
      </c>
      <c r="H10" s="106" t="s">
        <v>276</v>
      </c>
      <c r="I10" s="106">
        <v>0.25</v>
      </c>
      <c r="J10" s="106"/>
      <c r="K10" s="109">
        <v>32457.51</v>
      </c>
      <c r="L10" s="126">
        <v>116.9975</v>
      </c>
      <c r="M10" s="127">
        <f t="shared" si="0"/>
        <v>277.42054317399942</v>
      </c>
      <c r="N10" s="128">
        <v>331</v>
      </c>
      <c r="O10" s="309">
        <v>331</v>
      </c>
      <c r="Q10" s="131">
        <f>Q9-TotalCosts[[#This Row],[Amount in EUR]]</f>
        <v>59345.438470907495</v>
      </c>
    </row>
    <row r="11" spans="1:17" ht="24" x14ac:dyDescent="0.25">
      <c r="A11" s="121" t="s">
        <v>29</v>
      </c>
      <c r="B11" s="122" t="s">
        <v>23</v>
      </c>
      <c r="C11" s="130">
        <v>45632</v>
      </c>
      <c r="D11" s="124" t="s">
        <v>24</v>
      </c>
      <c r="E11" s="111" t="s">
        <v>30</v>
      </c>
      <c r="F11" s="112" t="s">
        <v>37</v>
      </c>
      <c r="G11" s="106" t="s">
        <v>285</v>
      </c>
      <c r="H11" s="106" t="s">
        <v>286</v>
      </c>
      <c r="I11" s="106">
        <v>0.25</v>
      </c>
      <c r="J11" s="106"/>
      <c r="K11" s="109">
        <v>22083.279999999999</v>
      </c>
      <c r="L11" s="126">
        <v>116.9975</v>
      </c>
      <c r="M11" s="127">
        <f t="shared" si="0"/>
        <v>188.75001602598346</v>
      </c>
      <c r="N11" s="128">
        <v>149</v>
      </c>
      <c r="O11" s="309" t="s">
        <v>38</v>
      </c>
      <c r="Q11" s="129">
        <f>Q10-TotalCosts[[#This Row],[Amount in EUR]]</f>
        <v>59156.688454881514</v>
      </c>
    </row>
    <row r="12" spans="1:17" ht="36" x14ac:dyDescent="0.25">
      <c r="A12" s="121" t="s">
        <v>270</v>
      </c>
      <c r="B12" s="122" t="s">
        <v>23</v>
      </c>
      <c r="C12" s="130">
        <v>45660</v>
      </c>
      <c r="D12" s="124" t="s">
        <v>24</v>
      </c>
      <c r="E12" s="111" t="s">
        <v>25</v>
      </c>
      <c r="F12" s="111" t="s">
        <v>39</v>
      </c>
      <c r="G12" s="106" t="s">
        <v>271</v>
      </c>
      <c r="H12" s="106" t="s">
        <v>272</v>
      </c>
      <c r="I12" s="106">
        <v>0.25</v>
      </c>
      <c r="J12" s="106"/>
      <c r="K12" s="109">
        <v>36649.47</v>
      </c>
      <c r="L12" s="126">
        <v>116.9975</v>
      </c>
      <c r="M12" s="127">
        <f t="shared" si="0"/>
        <v>313.25002670997242</v>
      </c>
      <c r="N12" s="128">
        <v>3</v>
      </c>
      <c r="O12" s="309">
        <v>3</v>
      </c>
      <c r="Q12" s="131">
        <f>Q11-TotalCosts[[#This Row],[Amount in EUR]]</f>
        <v>58843.438428171539</v>
      </c>
    </row>
    <row r="13" spans="1:17" ht="24" x14ac:dyDescent="0.25">
      <c r="A13" s="121" t="s">
        <v>270</v>
      </c>
      <c r="B13" s="122" t="s">
        <v>23</v>
      </c>
      <c r="C13" s="130">
        <v>45660</v>
      </c>
      <c r="D13" s="124" t="s">
        <v>24</v>
      </c>
      <c r="E13" s="111" t="s">
        <v>34</v>
      </c>
      <c r="F13" s="112" t="s">
        <v>40</v>
      </c>
      <c r="G13" s="106" t="s">
        <v>273</v>
      </c>
      <c r="H13" s="106" t="s">
        <v>274</v>
      </c>
      <c r="I13" s="106">
        <v>0.25</v>
      </c>
      <c r="J13" s="106"/>
      <c r="K13" s="109">
        <v>23980.15</v>
      </c>
      <c r="L13" s="126">
        <v>116.9975</v>
      </c>
      <c r="M13" s="127">
        <f t="shared" si="0"/>
        <v>204.9629265582598</v>
      </c>
      <c r="N13" s="128">
        <v>3</v>
      </c>
      <c r="O13" s="309">
        <v>3</v>
      </c>
      <c r="Q13" s="129">
        <f>Q12-TotalCosts[[#This Row],[Amount in EUR]]</f>
        <v>58638.475501613277</v>
      </c>
    </row>
    <row r="14" spans="1:17" ht="24" x14ac:dyDescent="0.25">
      <c r="A14" s="121" t="s">
        <v>270</v>
      </c>
      <c r="B14" s="122" t="s">
        <v>23</v>
      </c>
      <c r="C14" s="130">
        <v>45660</v>
      </c>
      <c r="D14" s="124" t="s">
        <v>24</v>
      </c>
      <c r="E14" s="111" t="s">
        <v>27</v>
      </c>
      <c r="F14" s="111" t="s">
        <v>41</v>
      </c>
      <c r="G14" s="107" t="s">
        <v>275</v>
      </c>
      <c r="H14" s="106" t="s">
        <v>276</v>
      </c>
      <c r="I14" s="106">
        <v>0.25</v>
      </c>
      <c r="J14" s="107"/>
      <c r="K14" s="132">
        <v>32464.78</v>
      </c>
      <c r="L14" s="126">
        <v>116.9975</v>
      </c>
      <c r="M14" s="127">
        <f t="shared" si="0"/>
        <v>277.48268125387295</v>
      </c>
      <c r="N14" s="133">
        <v>3</v>
      </c>
      <c r="O14" s="309">
        <v>3</v>
      </c>
      <c r="Q14" s="131">
        <f>Q13-TotalCosts[[#This Row],[Amount in EUR]]</f>
        <v>58360.992820359403</v>
      </c>
    </row>
    <row r="15" spans="1:17" ht="24" x14ac:dyDescent="0.25">
      <c r="A15" s="121" t="s">
        <v>29</v>
      </c>
      <c r="B15" s="122" t="s">
        <v>23</v>
      </c>
      <c r="C15" s="130">
        <v>45667</v>
      </c>
      <c r="D15" s="124" t="s">
        <v>24</v>
      </c>
      <c r="E15" s="111" t="s">
        <v>30</v>
      </c>
      <c r="F15" s="112" t="s">
        <v>42</v>
      </c>
      <c r="G15" s="106" t="s">
        <v>285</v>
      </c>
      <c r="H15" s="106" t="s">
        <v>286</v>
      </c>
      <c r="I15" s="106">
        <v>0.25</v>
      </c>
      <c r="J15" s="106"/>
      <c r="K15" s="109">
        <v>22083.279999999999</v>
      </c>
      <c r="L15" s="126">
        <v>116.9975</v>
      </c>
      <c r="M15" s="127">
        <f t="shared" si="0"/>
        <v>188.75001602598346</v>
      </c>
      <c r="N15" s="128">
        <v>2</v>
      </c>
      <c r="O15" s="310" t="s">
        <v>43</v>
      </c>
      <c r="Q15" s="129">
        <f>Q14-TotalCosts[[#This Row],[Amount in EUR]]</f>
        <v>58172.242804333422</v>
      </c>
    </row>
    <row r="16" spans="1:17" ht="24" x14ac:dyDescent="0.25">
      <c r="A16" s="121" t="s">
        <v>270</v>
      </c>
      <c r="B16" s="122" t="s">
        <v>44</v>
      </c>
      <c r="C16" s="130">
        <v>45674</v>
      </c>
      <c r="D16" s="124" t="s">
        <v>45</v>
      </c>
      <c r="E16" s="111" t="s">
        <v>46</v>
      </c>
      <c r="F16" s="111" t="s">
        <v>47</v>
      </c>
      <c r="G16" s="106" t="s">
        <v>278</v>
      </c>
      <c r="H16" s="106" t="s">
        <v>277</v>
      </c>
      <c r="I16" s="106">
        <v>1</v>
      </c>
      <c r="J16" s="106"/>
      <c r="K16" s="109">
        <v>116000</v>
      </c>
      <c r="L16" s="126">
        <v>116.9975</v>
      </c>
      <c r="M16" s="127">
        <f t="shared" si="0"/>
        <v>991.47417679864952</v>
      </c>
      <c r="N16" s="128">
        <v>17</v>
      </c>
      <c r="O16" s="309">
        <v>17</v>
      </c>
      <c r="Q16" s="131">
        <f>Q15-TotalCosts[[#This Row],[Amount in EUR]]</f>
        <v>57180.768627534773</v>
      </c>
    </row>
    <row r="17" spans="1:17" ht="24" x14ac:dyDescent="0.25">
      <c r="A17" s="121" t="s">
        <v>270</v>
      </c>
      <c r="B17" s="122" t="s">
        <v>44</v>
      </c>
      <c r="C17" s="130">
        <v>45674</v>
      </c>
      <c r="D17" s="124" t="s">
        <v>45</v>
      </c>
      <c r="E17" s="111" t="s">
        <v>48</v>
      </c>
      <c r="F17" s="111" t="s">
        <v>49</v>
      </c>
      <c r="G17" s="106" t="s">
        <v>279</v>
      </c>
      <c r="H17" s="106" t="s">
        <v>280</v>
      </c>
      <c r="I17" s="106">
        <v>1000</v>
      </c>
      <c r="J17" s="106"/>
      <c r="K17" s="109">
        <v>19400</v>
      </c>
      <c r="L17" s="126">
        <v>116.9975</v>
      </c>
      <c r="M17" s="127">
        <f t="shared" si="0"/>
        <v>165.81550887839484</v>
      </c>
      <c r="N17" s="128">
        <v>17</v>
      </c>
      <c r="O17" s="309">
        <v>17</v>
      </c>
      <c r="Q17" s="129">
        <f>Q16-TotalCosts[[#This Row],[Amount in EUR]]</f>
        <v>57014.953118656376</v>
      </c>
    </row>
    <row r="18" spans="1:17" ht="36" x14ac:dyDescent="0.25">
      <c r="A18" s="121" t="s">
        <v>270</v>
      </c>
      <c r="B18" s="122" t="s">
        <v>23</v>
      </c>
      <c r="C18" s="130">
        <v>45691</v>
      </c>
      <c r="D18" s="124" t="s">
        <v>24</v>
      </c>
      <c r="E18" s="111" t="s">
        <v>25</v>
      </c>
      <c r="F18" s="111" t="s">
        <v>50</v>
      </c>
      <c r="G18" s="106" t="s">
        <v>271</v>
      </c>
      <c r="H18" s="106" t="s">
        <v>272</v>
      </c>
      <c r="I18" s="106">
        <v>0.25</v>
      </c>
      <c r="J18" s="106"/>
      <c r="K18" s="109">
        <v>36649.47</v>
      </c>
      <c r="L18" s="126">
        <v>116.9975</v>
      </c>
      <c r="M18" s="127">
        <f t="shared" si="0"/>
        <v>313.25002670997242</v>
      </c>
      <c r="N18" s="128">
        <v>34</v>
      </c>
      <c r="O18" s="309">
        <v>34</v>
      </c>
      <c r="Q18" s="131">
        <f>Q17-TotalCosts[[#This Row],[Amount in EUR]]</f>
        <v>56701.703091946401</v>
      </c>
    </row>
    <row r="19" spans="1:17" s="4" customFormat="1" ht="24" x14ac:dyDescent="0.2">
      <c r="A19" s="121" t="s">
        <v>29</v>
      </c>
      <c r="B19" s="122" t="s">
        <v>23</v>
      </c>
      <c r="C19" s="130">
        <v>45694</v>
      </c>
      <c r="D19" s="124" t="s">
        <v>24</v>
      </c>
      <c r="E19" s="111" t="s">
        <v>30</v>
      </c>
      <c r="F19" s="112" t="s">
        <v>51</v>
      </c>
      <c r="G19" s="106" t="s">
        <v>285</v>
      </c>
      <c r="H19" s="106" t="s">
        <v>286</v>
      </c>
      <c r="I19" s="106">
        <v>0.25</v>
      </c>
      <c r="J19" s="106"/>
      <c r="K19" s="109">
        <v>20787.45</v>
      </c>
      <c r="L19" s="126">
        <v>116.9975</v>
      </c>
      <c r="M19" s="127">
        <f t="shared" si="0"/>
        <v>177.67430928011282</v>
      </c>
      <c r="N19" s="128">
        <v>13</v>
      </c>
      <c r="O19" s="311" t="s">
        <v>52</v>
      </c>
      <c r="P19" s="134"/>
      <c r="Q19" s="129">
        <f>Q18-TotalCosts[[#This Row],[Amount in EUR]]</f>
        <v>56524.02878266629</v>
      </c>
    </row>
    <row r="20" spans="1:17" s="5" customFormat="1" ht="24" x14ac:dyDescent="0.2">
      <c r="A20" s="121" t="s">
        <v>270</v>
      </c>
      <c r="B20" s="122" t="s">
        <v>23</v>
      </c>
      <c r="C20" s="130">
        <v>45691</v>
      </c>
      <c r="D20" s="124" t="s">
        <v>24</v>
      </c>
      <c r="E20" s="111" t="s">
        <v>27</v>
      </c>
      <c r="F20" s="111" t="s">
        <v>53</v>
      </c>
      <c r="G20" s="108" t="s">
        <v>275</v>
      </c>
      <c r="H20" s="106" t="s">
        <v>276</v>
      </c>
      <c r="I20" s="108">
        <v>0.25</v>
      </c>
      <c r="J20" s="108"/>
      <c r="K20" s="109">
        <v>32642.3</v>
      </c>
      <c r="L20" s="126">
        <v>116.9975</v>
      </c>
      <c r="M20" s="127">
        <f t="shared" si="0"/>
        <v>278.99997863202202</v>
      </c>
      <c r="N20" s="128">
        <v>34</v>
      </c>
      <c r="O20" s="312">
        <v>34</v>
      </c>
      <c r="P20" s="135"/>
      <c r="Q20" s="131">
        <f>Q19-TotalCosts[[#This Row],[Amount in EUR]]</f>
        <v>56245.028804034271</v>
      </c>
    </row>
    <row r="21" spans="1:17" s="5" customFormat="1" ht="36" x14ac:dyDescent="0.2">
      <c r="A21" s="121" t="s">
        <v>270</v>
      </c>
      <c r="B21" s="122" t="s">
        <v>44</v>
      </c>
      <c r="C21" s="130">
        <v>45707</v>
      </c>
      <c r="D21" s="124" t="s">
        <v>54</v>
      </c>
      <c r="E21" s="111" t="s">
        <v>55</v>
      </c>
      <c r="F21" s="111" t="s">
        <v>56</v>
      </c>
      <c r="G21" s="106" t="s">
        <v>281</v>
      </c>
      <c r="H21" s="106" t="s">
        <v>282</v>
      </c>
      <c r="I21" s="106">
        <v>0.1</v>
      </c>
      <c r="J21" s="108"/>
      <c r="K21" s="109">
        <v>613088</v>
      </c>
      <c r="L21" s="126">
        <v>116.9975</v>
      </c>
      <c r="M21" s="127">
        <f t="shared" si="0"/>
        <v>5240.1803457338829</v>
      </c>
      <c r="N21" s="128">
        <v>50</v>
      </c>
      <c r="O21" s="312">
        <v>50</v>
      </c>
      <c r="P21" s="135"/>
      <c r="Q21" s="129">
        <f>Q20-TotalCosts[[#This Row],[Amount in EUR]]</f>
        <v>51004.848458300388</v>
      </c>
    </row>
    <row r="22" spans="1:17" s="5" customFormat="1" ht="36" x14ac:dyDescent="0.2">
      <c r="A22" s="121" t="s">
        <v>270</v>
      </c>
      <c r="B22" s="122" t="s">
        <v>23</v>
      </c>
      <c r="C22" s="130">
        <v>45719</v>
      </c>
      <c r="D22" s="124" t="s">
        <v>24</v>
      </c>
      <c r="E22" s="111" t="s">
        <v>25</v>
      </c>
      <c r="F22" s="111" t="s">
        <v>57</v>
      </c>
      <c r="G22" s="106" t="s">
        <v>271</v>
      </c>
      <c r="H22" s="106" t="s">
        <v>272</v>
      </c>
      <c r="I22" s="106">
        <v>0.25</v>
      </c>
      <c r="J22" s="108"/>
      <c r="K22" s="109">
        <v>36649.47</v>
      </c>
      <c r="L22" s="126">
        <v>116.9975</v>
      </c>
      <c r="M22" s="127">
        <f t="shared" si="0"/>
        <v>313.25002670997242</v>
      </c>
      <c r="N22" s="128">
        <v>61</v>
      </c>
      <c r="O22" s="312">
        <v>61</v>
      </c>
      <c r="P22" s="135"/>
      <c r="Q22" s="131">
        <f>Q21-TotalCosts[[#This Row],[Amount in EUR]]</f>
        <v>50691.598431590413</v>
      </c>
    </row>
    <row r="23" spans="1:17" s="5" customFormat="1" ht="24" x14ac:dyDescent="0.2">
      <c r="A23" s="121" t="s">
        <v>29</v>
      </c>
      <c r="B23" s="122" t="s">
        <v>23</v>
      </c>
      <c r="C23" s="130">
        <v>45722</v>
      </c>
      <c r="D23" s="124" t="s">
        <v>24</v>
      </c>
      <c r="E23" s="111" t="s">
        <v>30</v>
      </c>
      <c r="F23" s="112" t="s">
        <v>58</v>
      </c>
      <c r="G23" s="106" t="s">
        <v>285</v>
      </c>
      <c r="H23" s="106" t="s">
        <v>286</v>
      </c>
      <c r="I23" s="106">
        <v>0.25</v>
      </c>
      <c r="J23" s="108"/>
      <c r="K23" s="109">
        <v>22083.279999999999</v>
      </c>
      <c r="L23" s="126">
        <v>116.9975</v>
      </c>
      <c r="M23" s="127">
        <f t="shared" si="0"/>
        <v>188.75001602598346</v>
      </c>
      <c r="N23" s="128">
        <v>28</v>
      </c>
      <c r="O23" s="313" t="s">
        <v>59</v>
      </c>
      <c r="P23" s="135"/>
      <c r="Q23" s="129">
        <f>Q22-TotalCosts[[#This Row],[Amount in EUR]]</f>
        <v>50502.848415564433</v>
      </c>
    </row>
    <row r="24" spans="1:17" s="6" customFormat="1" ht="24" x14ac:dyDescent="0.2">
      <c r="A24" s="121" t="s">
        <v>270</v>
      </c>
      <c r="B24" s="122" t="s">
        <v>23</v>
      </c>
      <c r="C24" s="130">
        <v>45719</v>
      </c>
      <c r="D24" s="124" t="s">
        <v>24</v>
      </c>
      <c r="E24" s="111" t="s">
        <v>27</v>
      </c>
      <c r="F24" s="111" t="s">
        <v>60</v>
      </c>
      <c r="G24" s="106" t="s">
        <v>275</v>
      </c>
      <c r="H24" s="106" t="s">
        <v>276</v>
      </c>
      <c r="I24" s="106">
        <v>0.25</v>
      </c>
      <c r="J24" s="106"/>
      <c r="K24" s="109">
        <v>32642.3</v>
      </c>
      <c r="L24" s="126">
        <v>116.9975</v>
      </c>
      <c r="M24" s="127">
        <f t="shared" si="0"/>
        <v>278.99997863202202</v>
      </c>
      <c r="N24" s="128">
        <v>61</v>
      </c>
      <c r="O24" s="314">
        <v>61</v>
      </c>
      <c r="P24" s="136"/>
      <c r="Q24" s="131">
        <f>Q23-TotalCosts[[#This Row],[Amount in EUR]]</f>
        <v>50223.848436932414</v>
      </c>
    </row>
    <row r="25" spans="1:17" s="6" customFormat="1" ht="36" x14ac:dyDescent="0.2">
      <c r="A25" s="121" t="s">
        <v>270</v>
      </c>
      <c r="B25" s="122" t="s">
        <v>44</v>
      </c>
      <c r="C25" s="130">
        <v>45723</v>
      </c>
      <c r="D25" s="124" t="s">
        <v>54</v>
      </c>
      <c r="E25" s="111" t="s">
        <v>55</v>
      </c>
      <c r="F25" s="112" t="s">
        <v>61</v>
      </c>
      <c r="G25" s="106" t="s">
        <v>281</v>
      </c>
      <c r="H25" s="106" t="s">
        <v>282</v>
      </c>
      <c r="I25" s="106">
        <v>0.1</v>
      </c>
      <c r="J25" s="106"/>
      <c r="K25" s="109">
        <v>533120</v>
      </c>
      <c r="L25" s="126">
        <v>116.9975</v>
      </c>
      <c r="M25" s="127">
        <f t="shared" si="0"/>
        <v>4556.6785615077242</v>
      </c>
      <c r="N25" s="128">
        <v>65</v>
      </c>
      <c r="O25" s="314">
        <v>65</v>
      </c>
      <c r="P25" s="136"/>
      <c r="Q25" s="129">
        <f>Q24-TotalCosts[[#This Row],[Amount in EUR]]</f>
        <v>45667.16987542469</v>
      </c>
    </row>
    <row r="26" spans="1:17" s="6" customFormat="1" ht="36" x14ac:dyDescent="0.2">
      <c r="A26" s="121" t="s">
        <v>270</v>
      </c>
      <c r="B26" s="122" t="s">
        <v>23</v>
      </c>
      <c r="C26" s="130">
        <v>45748</v>
      </c>
      <c r="D26" s="124" t="s">
        <v>24</v>
      </c>
      <c r="E26" s="111" t="s">
        <v>25</v>
      </c>
      <c r="F26" s="111" t="s">
        <v>62</v>
      </c>
      <c r="G26" s="106" t="s">
        <v>271</v>
      </c>
      <c r="H26" s="106" t="s">
        <v>272</v>
      </c>
      <c r="I26" s="106">
        <v>0.25</v>
      </c>
      <c r="J26" s="137"/>
      <c r="K26" s="109">
        <v>36649.47</v>
      </c>
      <c r="L26" s="126">
        <v>116.9975</v>
      </c>
      <c r="M26" s="127">
        <f t="shared" si="0"/>
        <v>313.25002670997242</v>
      </c>
      <c r="N26" s="128">
        <v>90</v>
      </c>
      <c r="O26" s="314">
        <v>90</v>
      </c>
      <c r="P26" s="136"/>
      <c r="Q26" s="131">
        <f>Q25-TotalCosts[[#This Row],[Amount in EUR]]</f>
        <v>45353.919848714715</v>
      </c>
    </row>
    <row r="27" spans="1:17" s="5" customFormat="1" ht="24" x14ac:dyDescent="0.2">
      <c r="A27" s="121" t="s">
        <v>270</v>
      </c>
      <c r="B27" s="122" t="s">
        <v>23</v>
      </c>
      <c r="C27" s="130">
        <v>45748</v>
      </c>
      <c r="D27" s="124" t="s">
        <v>24</v>
      </c>
      <c r="E27" s="111" t="s">
        <v>27</v>
      </c>
      <c r="F27" s="111" t="s">
        <v>63</v>
      </c>
      <c r="G27" s="108" t="s">
        <v>275</v>
      </c>
      <c r="H27" s="106" t="s">
        <v>276</v>
      </c>
      <c r="I27" s="108">
        <v>0.25</v>
      </c>
      <c r="J27" s="108"/>
      <c r="K27" s="109">
        <v>32642.3</v>
      </c>
      <c r="L27" s="126">
        <v>116.9975</v>
      </c>
      <c r="M27" s="127">
        <f t="shared" si="0"/>
        <v>278.99997863202202</v>
      </c>
      <c r="N27" s="128">
        <v>90</v>
      </c>
      <c r="O27" s="312">
        <v>90</v>
      </c>
      <c r="P27" s="135"/>
      <c r="Q27" s="129">
        <f>Q26-TotalCosts[[#This Row],[Amount in EUR]]</f>
        <v>45074.919870082696</v>
      </c>
    </row>
    <row r="28" spans="1:17" s="6" customFormat="1" ht="36" x14ac:dyDescent="0.2">
      <c r="A28" s="121" t="s">
        <v>270</v>
      </c>
      <c r="B28" s="122" t="s">
        <v>44</v>
      </c>
      <c r="C28" s="130">
        <v>45751</v>
      </c>
      <c r="D28" s="124" t="s">
        <v>54</v>
      </c>
      <c r="E28" s="111" t="s">
        <v>55</v>
      </c>
      <c r="F28" s="111" t="s">
        <v>64</v>
      </c>
      <c r="G28" s="106" t="s">
        <v>281</v>
      </c>
      <c r="H28" s="106" t="s">
        <v>282</v>
      </c>
      <c r="I28" s="106">
        <v>0.1</v>
      </c>
      <c r="J28" s="106"/>
      <c r="K28" s="109">
        <v>559776</v>
      </c>
      <c r="L28" s="126">
        <v>116.9975</v>
      </c>
      <c r="M28" s="127">
        <f t="shared" si="0"/>
        <v>4784.5124895831104</v>
      </c>
      <c r="N28" s="124">
        <v>93</v>
      </c>
      <c r="O28" s="314">
        <v>93</v>
      </c>
      <c r="P28" s="136"/>
      <c r="Q28" s="131">
        <f>Q27-TotalCosts[[#This Row],[Amount in EUR]]</f>
        <v>40290.407380499586</v>
      </c>
    </row>
    <row r="29" spans="1:17" s="5" customFormat="1" ht="24" x14ac:dyDescent="0.2">
      <c r="A29" s="121" t="s">
        <v>29</v>
      </c>
      <c r="B29" s="122" t="s">
        <v>23</v>
      </c>
      <c r="C29" s="130">
        <v>45756</v>
      </c>
      <c r="D29" s="124" t="s">
        <v>24</v>
      </c>
      <c r="E29" s="111" t="s">
        <v>30</v>
      </c>
      <c r="F29" s="112" t="s">
        <v>65</v>
      </c>
      <c r="G29" s="108" t="s">
        <v>285</v>
      </c>
      <c r="H29" s="106" t="s">
        <v>286</v>
      </c>
      <c r="I29" s="108">
        <v>0.25</v>
      </c>
      <c r="J29" s="108"/>
      <c r="K29" s="138">
        <v>22083.279999999999</v>
      </c>
      <c r="L29" s="126">
        <v>116.9975</v>
      </c>
      <c r="M29" s="127">
        <f t="shared" si="0"/>
        <v>188.75001602598346</v>
      </c>
      <c r="N29" s="139">
        <v>44</v>
      </c>
      <c r="O29" s="312" t="s">
        <v>66</v>
      </c>
      <c r="P29" s="135"/>
      <c r="Q29" s="129">
        <f>Q28-TotalCosts[[#This Row],[Amount in EUR]]</f>
        <v>40101.657364473605</v>
      </c>
    </row>
    <row r="30" spans="1:17" s="5" customFormat="1" ht="36" x14ac:dyDescent="0.2">
      <c r="A30" s="121" t="s">
        <v>270</v>
      </c>
      <c r="B30" s="122" t="s">
        <v>23</v>
      </c>
      <c r="C30" s="130">
        <v>45782</v>
      </c>
      <c r="D30" s="124" t="s">
        <v>24</v>
      </c>
      <c r="E30" s="111" t="s">
        <v>25</v>
      </c>
      <c r="F30" s="113" t="s">
        <v>67</v>
      </c>
      <c r="G30" s="108" t="s">
        <v>271</v>
      </c>
      <c r="H30" s="106" t="s">
        <v>272</v>
      </c>
      <c r="I30" s="108">
        <v>0.25</v>
      </c>
      <c r="J30" s="108"/>
      <c r="K30" s="109">
        <v>36649.47</v>
      </c>
      <c r="L30" s="126">
        <v>116.9975</v>
      </c>
      <c r="M30" s="127">
        <f t="shared" si="0"/>
        <v>313.25002670997242</v>
      </c>
      <c r="N30" s="128">
        <v>123</v>
      </c>
      <c r="O30" s="312">
        <v>123</v>
      </c>
      <c r="P30" s="135"/>
      <c r="Q30" s="131">
        <f>Q29-TotalCosts[[#This Row],[Amount in EUR]]</f>
        <v>39788.40733776363</v>
      </c>
    </row>
    <row r="31" spans="1:17" s="6" customFormat="1" ht="24" x14ac:dyDescent="0.2">
      <c r="A31" s="121" t="s">
        <v>270</v>
      </c>
      <c r="B31" s="122" t="s">
        <v>23</v>
      </c>
      <c r="C31" s="130">
        <v>45782</v>
      </c>
      <c r="D31" s="124" t="s">
        <v>24</v>
      </c>
      <c r="E31" s="111" t="s">
        <v>27</v>
      </c>
      <c r="F31" s="111" t="s">
        <v>68</v>
      </c>
      <c r="G31" s="106" t="s">
        <v>275</v>
      </c>
      <c r="H31" s="106" t="s">
        <v>276</v>
      </c>
      <c r="I31" s="106">
        <v>0.25</v>
      </c>
      <c r="J31" s="106"/>
      <c r="K31" s="109">
        <v>32642.3</v>
      </c>
      <c r="L31" s="126">
        <v>116.9975</v>
      </c>
      <c r="M31" s="127">
        <f t="shared" si="0"/>
        <v>278.99997863202202</v>
      </c>
      <c r="N31" s="128">
        <v>123</v>
      </c>
      <c r="O31" s="314">
        <v>123</v>
      </c>
      <c r="P31" s="136"/>
      <c r="Q31" s="129">
        <f>Q30-TotalCosts[[#This Row],[Amount in EUR]]</f>
        <v>39509.407359131612</v>
      </c>
    </row>
    <row r="32" spans="1:17" s="6" customFormat="1" ht="36" x14ac:dyDescent="0.2">
      <c r="A32" s="121" t="s">
        <v>270</v>
      </c>
      <c r="B32" s="122" t="s">
        <v>44</v>
      </c>
      <c r="C32" s="130">
        <v>45784</v>
      </c>
      <c r="D32" s="124" t="s">
        <v>54</v>
      </c>
      <c r="E32" s="111" t="s">
        <v>55</v>
      </c>
      <c r="F32" s="111" t="s">
        <v>69</v>
      </c>
      <c r="G32" s="106" t="s">
        <v>281</v>
      </c>
      <c r="H32" s="106" t="s">
        <v>282</v>
      </c>
      <c r="I32" s="106">
        <v>0.1</v>
      </c>
      <c r="J32" s="106"/>
      <c r="K32" s="109">
        <v>586432</v>
      </c>
      <c r="L32" s="126">
        <v>116.9975</v>
      </c>
      <c r="M32" s="127">
        <f t="shared" si="0"/>
        <v>5012.3464176584966</v>
      </c>
      <c r="N32" s="128">
        <v>125</v>
      </c>
      <c r="O32" s="314">
        <v>125</v>
      </c>
      <c r="P32" s="136"/>
      <c r="Q32" s="131">
        <f>Q31-TotalCosts[[#This Row],[Amount in EUR]]</f>
        <v>34497.060941473115</v>
      </c>
    </row>
    <row r="33" spans="1:17" ht="24" x14ac:dyDescent="0.25">
      <c r="A33" s="121" t="s">
        <v>29</v>
      </c>
      <c r="B33" s="122" t="s">
        <v>23</v>
      </c>
      <c r="C33" s="130">
        <v>45786</v>
      </c>
      <c r="D33" s="124" t="s">
        <v>24</v>
      </c>
      <c r="E33" s="111" t="s">
        <v>30</v>
      </c>
      <c r="F33" s="114" t="s">
        <v>70</v>
      </c>
      <c r="G33" s="106" t="s">
        <v>285</v>
      </c>
      <c r="H33" s="106" t="s">
        <v>286</v>
      </c>
      <c r="I33" s="106">
        <v>0.25</v>
      </c>
      <c r="J33" s="127"/>
      <c r="K33" s="109">
        <v>21732.3</v>
      </c>
      <c r="L33" s="126">
        <v>116.9975</v>
      </c>
      <c r="M33" s="127">
        <f t="shared" si="0"/>
        <v>185.75012286587318</v>
      </c>
      <c r="N33" s="128">
        <v>58</v>
      </c>
      <c r="O33" s="309" t="s">
        <v>71</v>
      </c>
      <c r="Q33" s="129">
        <f>Q32-TotalCosts[[#This Row],[Amount in EUR]]</f>
        <v>34311.310818607242</v>
      </c>
    </row>
    <row r="34" spans="1:17" ht="36" x14ac:dyDescent="0.25">
      <c r="A34" s="121" t="s">
        <v>270</v>
      </c>
      <c r="B34" s="122" t="s">
        <v>23</v>
      </c>
      <c r="C34" s="130">
        <v>45810</v>
      </c>
      <c r="D34" s="124" t="s">
        <v>24</v>
      </c>
      <c r="E34" s="111" t="s">
        <v>25</v>
      </c>
      <c r="F34" s="114" t="s">
        <v>72</v>
      </c>
      <c r="G34" s="106" t="s">
        <v>271</v>
      </c>
      <c r="H34" s="106" t="s">
        <v>272</v>
      </c>
      <c r="I34" s="106">
        <v>0.25</v>
      </c>
      <c r="J34" s="127"/>
      <c r="K34" s="109">
        <v>36649.47</v>
      </c>
      <c r="L34" s="126">
        <v>116.9975</v>
      </c>
      <c r="M34" s="127">
        <f t="shared" si="0"/>
        <v>313.25002670997242</v>
      </c>
      <c r="N34" s="128">
        <v>151</v>
      </c>
      <c r="O34" s="309">
        <v>151</v>
      </c>
      <c r="Q34" s="131">
        <f>Q33-TotalCosts[[#This Row],[Amount in EUR]]</f>
        <v>33998.060791897267</v>
      </c>
    </row>
    <row r="35" spans="1:17" ht="24" x14ac:dyDescent="0.25">
      <c r="A35" s="121" t="s">
        <v>270</v>
      </c>
      <c r="B35" s="122" t="s">
        <v>23</v>
      </c>
      <c r="C35" s="130">
        <v>45810</v>
      </c>
      <c r="D35" s="124" t="s">
        <v>24</v>
      </c>
      <c r="E35" s="111" t="s">
        <v>27</v>
      </c>
      <c r="F35" s="114" t="s">
        <v>73</v>
      </c>
      <c r="G35" s="106" t="s">
        <v>275</v>
      </c>
      <c r="H35" s="106" t="s">
        <v>276</v>
      </c>
      <c r="I35" s="106">
        <v>0.25</v>
      </c>
      <c r="J35" s="127"/>
      <c r="K35" s="109">
        <v>32642.3</v>
      </c>
      <c r="L35" s="126">
        <v>116.9975</v>
      </c>
      <c r="M35" s="127">
        <f t="shared" si="0"/>
        <v>278.99997863202202</v>
      </c>
      <c r="N35" s="128">
        <v>151</v>
      </c>
      <c r="O35" s="309">
        <v>151</v>
      </c>
      <c r="Q35" s="129">
        <f>Q34-TotalCosts[[#This Row],[Amount in EUR]]</f>
        <v>33719.060813265249</v>
      </c>
    </row>
    <row r="36" spans="1:17" ht="36" x14ac:dyDescent="0.25">
      <c r="A36" s="121" t="s">
        <v>270</v>
      </c>
      <c r="B36" s="122" t="s">
        <v>44</v>
      </c>
      <c r="C36" s="130">
        <v>45814</v>
      </c>
      <c r="D36" s="124" t="s">
        <v>54</v>
      </c>
      <c r="E36" s="111" t="s">
        <v>55</v>
      </c>
      <c r="F36" s="114" t="s">
        <v>74</v>
      </c>
      <c r="G36" s="106" t="s">
        <v>281</v>
      </c>
      <c r="H36" s="106" t="s">
        <v>282</v>
      </c>
      <c r="I36" s="106">
        <v>0.1</v>
      </c>
      <c r="J36" s="127"/>
      <c r="K36" s="109">
        <v>586432</v>
      </c>
      <c r="L36" s="126">
        <v>116.9975</v>
      </c>
      <c r="M36" s="127">
        <f t="shared" ref="M36:M49" si="1">IFERROR(K36/L36,"")</f>
        <v>5012.3464176584966</v>
      </c>
      <c r="N36" s="128">
        <v>155</v>
      </c>
      <c r="O36" s="309">
        <v>155</v>
      </c>
      <c r="Q36" s="131">
        <f>Q35-TotalCosts[[#This Row],[Amount in EUR]]</f>
        <v>28706.714395606752</v>
      </c>
    </row>
    <row r="37" spans="1:17" ht="24" x14ac:dyDescent="0.25">
      <c r="A37" s="121" t="s">
        <v>29</v>
      </c>
      <c r="B37" s="122" t="s">
        <v>23</v>
      </c>
      <c r="C37" s="130">
        <v>45819</v>
      </c>
      <c r="D37" s="124" t="s">
        <v>24</v>
      </c>
      <c r="E37" s="111" t="s">
        <v>30</v>
      </c>
      <c r="F37" s="114" t="s">
        <v>75</v>
      </c>
      <c r="G37" s="106" t="s">
        <v>285</v>
      </c>
      <c r="H37" s="106" t="s">
        <v>286</v>
      </c>
      <c r="I37" s="106">
        <v>0.25</v>
      </c>
      <c r="J37" s="127"/>
      <c r="K37" s="109">
        <v>21732.29</v>
      </c>
      <c r="L37" s="126">
        <v>116.9975</v>
      </c>
      <c r="M37" s="127">
        <f t="shared" si="1"/>
        <v>185.75003739396141</v>
      </c>
      <c r="N37" s="128">
        <v>77</v>
      </c>
      <c r="O37" s="309" t="s">
        <v>76</v>
      </c>
      <c r="Q37" s="129">
        <f>Q36-TotalCosts[[#This Row],[Amount in EUR]]</f>
        <v>28520.96435821279</v>
      </c>
    </row>
    <row r="38" spans="1:17" ht="36" x14ac:dyDescent="0.25">
      <c r="A38" s="121" t="s">
        <v>270</v>
      </c>
      <c r="B38" s="122" t="s">
        <v>23</v>
      </c>
      <c r="C38" s="130">
        <v>45839</v>
      </c>
      <c r="D38" s="124" t="s">
        <v>24</v>
      </c>
      <c r="E38" s="111" t="s">
        <v>25</v>
      </c>
      <c r="F38" s="114" t="s">
        <v>77</v>
      </c>
      <c r="G38" s="106" t="s">
        <v>271</v>
      </c>
      <c r="H38" s="106" t="s">
        <v>272</v>
      </c>
      <c r="I38" s="106">
        <v>0.25</v>
      </c>
      <c r="J38" s="127"/>
      <c r="K38" s="109">
        <v>36649.47</v>
      </c>
      <c r="L38" s="126">
        <v>116.9975</v>
      </c>
      <c r="M38" s="127">
        <f t="shared" si="1"/>
        <v>313.25002670997242</v>
      </c>
      <c r="N38" s="128">
        <v>180</v>
      </c>
      <c r="O38" s="309">
        <v>180</v>
      </c>
      <c r="Q38" s="131">
        <f>Q37-TotalCosts[[#This Row],[Amount in EUR]]</f>
        <v>28207.714331502819</v>
      </c>
    </row>
    <row r="39" spans="1:17" ht="24" x14ac:dyDescent="0.25">
      <c r="A39" s="121" t="s">
        <v>270</v>
      </c>
      <c r="B39" s="122" t="s">
        <v>23</v>
      </c>
      <c r="C39" s="130">
        <v>45839</v>
      </c>
      <c r="D39" s="124" t="s">
        <v>24</v>
      </c>
      <c r="E39" s="111" t="s">
        <v>27</v>
      </c>
      <c r="F39" s="115" t="s">
        <v>78</v>
      </c>
      <c r="G39" s="106" t="s">
        <v>275</v>
      </c>
      <c r="H39" s="106" t="s">
        <v>276</v>
      </c>
      <c r="I39" s="106">
        <v>0.25</v>
      </c>
      <c r="J39" s="127"/>
      <c r="K39" s="109">
        <v>32642.3</v>
      </c>
      <c r="L39" s="126">
        <v>116.9975</v>
      </c>
      <c r="M39" s="127">
        <f t="shared" si="1"/>
        <v>278.99997863202202</v>
      </c>
      <c r="N39" s="128">
        <v>180</v>
      </c>
      <c r="O39" s="309">
        <v>180</v>
      </c>
      <c r="Q39" s="129">
        <f>Q38-TotalCosts[[#This Row],[Amount in EUR]]</f>
        <v>27928.714352870797</v>
      </c>
    </row>
    <row r="40" spans="1:17" ht="36" x14ac:dyDescent="0.25">
      <c r="A40" s="121" t="s">
        <v>270</v>
      </c>
      <c r="B40" s="122" t="s">
        <v>44</v>
      </c>
      <c r="C40" s="130">
        <v>45841</v>
      </c>
      <c r="D40" s="124" t="s">
        <v>54</v>
      </c>
      <c r="E40" s="111" t="s">
        <v>55</v>
      </c>
      <c r="F40" s="115" t="s">
        <v>79</v>
      </c>
      <c r="G40" s="106" t="s">
        <v>281</v>
      </c>
      <c r="H40" s="106" t="s">
        <v>282</v>
      </c>
      <c r="I40" s="106">
        <v>0.1</v>
      </c>
      <c r="J40" s="127"/>
      <c r="K40" s="109">
        <v>559776</v>
      </c>
      <c r="L40" s="126">
        <v>116.9975</v>
      </c>
      <c r="M40" s="127">
        <f t="shared" si="1"/>
        <v>4784.5124895831104</v>
      </c>
      <c r="N40" s="128">
        <v>182</v>
      </c>
      <c r="O40" s="309">
        <v>182</v>
      </c>
      <c r="Q40" s="131">
        <f>Q39-TotalCosts[[#This Row],[Amount in EUR]]</f>
        <v>23144.201863287686</v>
      </c>
    </row>
    <row r="41" spans="1:17" ht="24" x14ac:dyDescent="0.25">
      <c r="A41" s="121" t="s">
        <v>29</v>
      </c>
      <c r="B41" s="122" t="s">
        <v>23</v>
      </c>
      <c r="C41" s="130">
        <v>45849</v>
      </c>
      <c r="D41" s="124" t="s">
        <v>24</v>
      </c>
      <c r="E41" s="111" t="s">
        <v>30</v>
      </c>
      <c r="F41" s="114" t="s">
        <v>80</v>
      </c>
      <c r="G41" s="106" t="s">
        <v>285</v>
      </c>
      <c r="H41" s="106" t="s">
        <v>286</v>
      </c>
      <c r="I41" s="106">
        <v>0.25</v>
      </c>
      <c r="J41" s="127"/>
      <c r="K41" s="109">
        <v>22083.279999999999</v>
      </c>
      <c r="L41" s="126">
        <v>116.9975</v>
      </c>
      <c r="M41" s="127">
        <f t="shared" si="1"/>
        <v>188.75001602598346</v>
      </c>
      <c r="N41" s="128">
        <v>85</v>
      </c>
      <c r="O41" s="309" t="s">
        <v>81</v>
      </c>
      <c r="Q41" s="129">
        <f>Q40-TotalCosts[[#This Row],[Amount in EUR]]</f>
        <v>22955.451847261702</v>
      </c>
    </row>
    <row r="42" spans="1:17" ht="36" x14ac:dyDescent="0.25">
      <c r="A42" s="121" t="s">
        <v>270</v>
      </c>
      <c r="B42" s="122" t="s">
        <v>23</v>
      </c>
      <c r="C42" s="130">
        <v>45870</v>
      </c>
      <c r="D42" s="124" t="s">
        <v>24</v>
      </c>
      <c r="E42" s="111" t="s">
        <v>25</v>
      </c>
      <c r="F42" s="114" t="s">
        <v>82</v>
      </c>
      <c r="G42" s="106" t="s">
        <v>271</v>
      </c>
      <c r="H42" s="106" t="s">
        <v>272</v>
      </c>
      <c r="I42" s="106">
        <v>0.25</v>
      </c>
      <c r="J42" s="127"/>
      <c r="K42" s="109">
        <v>36649.47</v>
      </c>
      <c r="L42" s="126">
        <v>116.9975</v>
      </c>
      <c r="M42" s="127">
        <f t="shared" si="1"/>
        <v>313.25002670997242</v>
      </c>
      <c r="N42" s="128">
        <v>210</v>
      </c>
      <c r="O42" s="309">
        <v>210</v>
      </c>
      <c r="Q42" s="131">
        <f>Q41-TotalCosts[[#This Row],[Amount in EUR]]</f>
        <v>22642.201820551731</v>
      </c>
    </row>
    <row r="43" spans="1:17" ht="24" x14ac:dyDescent="0.25">
      <c r="A43" s="121" t="s">
        <v>270</v>
      </c>
      <c r="B43" s="122" t="s">
        <v>23</v>
      </c>
      <c r="C43" s="130">
        <v>45870</v>
      </c>
      <c r="D43" s="124" t="s">
        <v>24</v>
      </c>
      <c r="E43" s="111" t="s">
        <v>27</v>
      </c>
      <c r="F43" s="114" t="s">
        <v>83</v>
      </c>
      <c r="G43" s="107" t="s">
        <v>275</v>
      </c>
      <c r="H43" s="106" t="s">
        <v>276</v>
      </c>
      <c r="I43" s="107">
        <v>0.25</v>
      </c>
      <c r="J43" s="140"/>
      <c r="K43" s="109">
        <v>32642.3</v>
      </c>
      <c r="L43" s="126">
        <v>116.9975</v>
      </c>
      <c r="M43" s="127">
        <f t="shared" si="1"/>
        <v>278.99997863202202</v>
      </c>
      <c r="N43" s="128">
        <v>210</v>
      </c>
      <c r="O43" s="309">
        <v>210</v>
      </c>
      <c r="Q43" s="129">
        <f>Q42-TotalCosts[[#This Row],[Amount in EUR]]</f>
        <v>22363.201841919708</v>
      </c>
    </row>
    <row r="44" spans="1:17" ht="36" x14ac:dyDescent="0.25">
      <c r="A44" s="121" t="s">
        <v>270</v>
      </c>
      <c r="B44" s="122" t="s">
        <v>44</v>
      </c>
      <c r="C44" s="130">
        <v>45875</v>
      </c>
      <c r="D44" s="124" t="s">
        <v>54</v>
      </c>
      <c r="E44" s="111" t="s">
        <v>55</v>
      </c>
      <c r="F44" s="114" t="s">
        <v>84</v>
      </c>
      <c r="G44" s="107" t="s">
        <v>281</v>
      </c>
      <c r="H44" s="106" t="s">
        <v>282</v>
      </c>
      <c r="I44" s="106">
        <v>0.1</v>
      </c>
      <c r="J44" s="141"/>
      <c r="K44" s="109">
        <v>613088</v>
      </c>
      <c r="L44" s="126">
        <v>116.9975</v>
      </c>
      <c r="M44" s="127">
        <f t="shared" si="1"/>
        <v>5240.1803457338829</v>
      </c>
      <c r="N44" s="128">
        <v>215</v>
      </c>
      <c r="O44" s="309">
        <v>215</v>
      </c>
      <c r="Q44" s="131">
        <f>Q43-TotalCosts[[#This Row],[Amount in EUR]]</f>
        <v>17123.021496185826</v>
      </c>
    </row>
    <row r="45" spans="1:17" ht="24" x14ac:dyDescent="0.25">
      <c r="A45" s="121" t="s">
        <v>29</v>
      </c>
      <c r="B45" s="122" t="s">
        <v>23</v>
      </c>
      <c r="C45" s="130">
        <v>45884</v>
      </c>
      <c r="D45" s="124" t="s">
        <v>24</v>
      </c>
      <c r="E45" s="111" t="s">
        <v>30</v>
      </c>
      <c r="F45" s="114" t="s">
        <v>85</v>
      </c>
      <c r="G45" s="106" t="s">
        <v>285</v>
      </c>
      <c r="H45" s="106" t="s">
        <v>286</v>
      </c>
      <c r="I45" s="106">
        <v>0.25</v>
      </c>
      <c r="J45" s="127"/>
      <c r="K45" s="109">
        <v>22083.279999999999</v>
      </c>
      <c r="L45" s="126">
        <v>116.9975</v>
      </c>
      <c r="M45" s="127">
        <f t="shared" si="1"/>
        <v>188.75001602598346</v>
      </c>
      <c r="N45" s="128">
        <v>103</v>
      </c>
      <c r="O45" s="309" t="s">
        <v>86</v>
      </c>
      <c r="Q45" s="129">
        <f>Q44-TotalCosts[[#This Row],[Amount in EUR]]</f>
        <v>16934.271480159841</v>
      </c>
    </row>
    <row r="46" spans="1:17" ht="36" x14ac:dyDescent="0.25">
      <c r="A46" s="121" t="s">
        <v>270</v>
      </c>
      <c r="B46" s="320" t="s">
        <v>23</v>
      </c>
      <c r="C46" s="130">
        <v>45901</v>
      </c>
      <c r="D46" s="124" t="s">
        <v>24</v>
      </c>
      <c r="E46" s="111" t="s">
        <v>25</v>
      </c>
      <c r="F46" s="114" t="s">
        <v>87</v>
      </c>
      <c r="G46" s="106" t="s">
        <v>271</v>
      </c>
      <c r="H46" s="106" t="s">
        <v>272</v>
      </c>
      <c r="I46" s="106">
        <v>0.25</v>
      </c>
      <c r="J46" s="127"/>
      <c r="K46" s="109">
        <v>36649.47</v>
      </c>
      <c r="L46" s="126">
        <v>116.9975</v>
      </c>
      <c r="M46" s="127">
        <f t="shared" si="1"/>
        <v>313.25002670997242</v>
      </c>
      <c r="N46" s="128">
        <v>241</v>
      </c>
      <c r="O46" s="309">
        <v>241</v>
      </c>
      <c r="Q46" s="131">
        <f>Q45-TotalCosts[[#This Row],[Amount in EUR]]</f>
        <v>16621.02145344987</v>
      </c>
    </row>
    <row r="47" spans="1:17" ht="24" x14ac:dyDescent="0.25">
      <c r="A47" s="121" t="s">
        <v>270</v>
      </c>
      <c r="B47" s="316" t="s">
        <v>23</v>
      </c>
      <c r="C47" s="318">
        <v>45901</v>
      </c>
      <c r="D47" s="124" t="s">
        <v>24</v>
      </c>
      <c r="E47" s="111" t="s">
        <v>27</v>
      </c>
      <c r="F47" s="114" t="s">
        <v>88</v>
      </c>
      <c r="G47" s="109" t="s">
        <v>275</v>
      </c>
      <c r="H47" s="106" t="s">
        <v>276</v>
      </c>
      <c r="I47" s="106">
        <v>0.25</v>
      </c>
      <c r="J47" s="127"/>
      <c r="K47" s="109">
        <v>32642.3</v>
      </c>
      <c r="L47" s="126">
        <v>116.9975</v>
      </c>
      <c r="M47" s="127">
        <f t="shared" si="1"/>
        <v>278.99997863202202</v>
      </c>
      <c r="N47" s="128">
        <v>241</v>
      </c>
      <c r="O47" s="309">
        <v>241</v>
      </c>
      <c r="Q47" s="129">
        <f>Q46-TotalCosts[[#This Row],[Amount in EUR]]</f>
        <v>16342.021474817848</v>
      </c>
    </row>
    <row r="48" spans="1:17" ht="36" x14ac:dyDescent="0.25">
      <c r="A48" s="121" t="s">
        <v>270</v>
      </c>
      <c r="B48" s="316" t="s">
        <v>44</v>
      </c>
      <c r="C48" s="318">
        <v>45908</v>
      </c>
      <c r="D48" s="124" t="s">
        <v>54</v>
      </c>
      <c r="E48" s="111" t="s">
        <v>55</v>
      </c>
      <c r="F48" s="114" t="s">
        <v>89</v>
      </c>
      <c r="G48" s="109" t="s">
        <v>281</v>
      </c>
      <c r="H48" s="106" t="s">
        <v>282</v>
      </c>
      <c r="I48" s="150">
        <v>9.6544094423483703E-2</v>
      </c>
      <c r="J48" s="127"/>
      <c r="K48" s="109">
        <v>540430.67000000004</v>
      </c>
      <c r="L48" s="126">
        <v>116.9975</v>
      </c>
      <c r="M48" s="127">
        <f t="shared" si="1"/>
        <v>4619.1642556464885</v>
      </c>
      <c r="N48" s="128">
        <v>248</v>
      </c>
      <c r="O48" s="309">
        <v>248</v>
      </c>
      <c r="Q48" s="131">
        <f>Q47-TotalCosts[[#This Row],[Amount in EUR]]</f>
        <v>11722.857219171359</v>
      </c>
    </row>
    <row r="49" spans="1:17" ht="36" x14ac:dyDescent="0.25">
      <c r="A49" s="121" t="s">
        <v>270</v>
      </c>
      <c r="B49" s="316" t="s">
        <v>90</v>
      </c>
      <c r="C49" s="318">
        <v>45908</v>
      </c>
      <c r="D49" s="124" t="s">
        <v>54</v>
      </c>
      <c r="E49" s="111" t="s">
        <v>55</v>
      </c>
      <c r="F49" s="114" t="s">
        <v>89</v>
      </c>
      <c r="G49" s="109" t="s">
        <v>281</v>
      </c>
      <c r="H49" s="106" t="s">
        <v>282</v>
      </c>
      <c r="I49" s="150">
        <v>3.4559055765163199E-3</v>
      </c>
      <c r="J49" s="127"/>
      <c r="K49" s="109">
        <v>19345.330000000002</v>
      </c>
      <c r="L49" s="126">
        <v>116.9975</v>
      </c>
      <c r="M49" s="127">
        <f t="shared" si="1"/>
        <v>165.34823393662259</v>
      </c>
      <c r="N49" s="128">
        <v>248</v>
      </c>
      <c r="O49" s="309">
        <v>248</v>
      </c>
      <c r="Q49" s="129">
        <f>Q48-TotalCosts[[#This Row],[Amount in EUR]]</f>
        <v>11557.508985234737</v>
      </c>
    </row>
    <row r="50" spans="1:17" ht="24" x14ac:dyDescent="0.25">
      <c r="A50" s="316" t="s">
        <v>29</v>
      </c>
      <c r="B50" s="316" t="s">
        <v>23</v>
      </c>
      <c r="C50" s="318">
        <v>45909</v>
      </c>
      <c r="D50" s="124" t="s">
        <v>24</v>
      </c>
      <c r="E50" s="111" t="s">
        <v>30</v>
      </c>
      <c r="F50" s="114" t="s">
        <v>91</v>
      </c>
      <c r="G50" s="106" t="s">
        <v>285</v>
      </c>
      <c r="H50" s="106" t="s">
        <v>286</v>
      </c>
      <c r="I50" s="106">
        <v>0.25</v>
      </c>
      <c r="J50" s="127"/>
      <c r="K50" s="109">
        <v>22083.279999999999</v>
      </c>
      <c r="L50" s="126">
        <v>116.9975</v>
      </c>
      <c r="M50" s="127">
        <f t="shared" ref="M50" si="2">IFERROR(K50/L50,"")</f>
        <v>188.75001602598346</v>
      </c>
      <c r="N50" s="128">
        <v>113</v>
      </c>
      <c r="O50" s="309" t="s">
        <v>92</v>
      </c>
      <c r="Q50" s="131">
        <f>Q49-TotalCosts[[#This Row],[Amount in EUR]]</f>
        <v>11368.758969208753</v>
      </c>
    </row>
    <row r="51" spans="1:17" ht="36" x14ac:dyDescent="0.25">
      <c r="A51" s="121" t="s">
        <v>270</v>
      </c>
      <c r="B51" s="316" t="s">
        <v>23</v>
      </c>
      <c r="C51" s="318">
        <v>45931</v>
      </c>
      <c r="D51" s="124" t="s">
        <v>24</v>
      </c>
      <c r="E51" s="111" t="s">
        <v>25</v>
      </c>
      <c r="F51" s="114" t="s">
        <v>93</v>
      </c>
      <c r="G51" s="106" t="s">
        <v>271</v>
      </c>
      <c r="H51" s="106" t="s">
        <v>272</v>
      </c>
      <c r="I51" s="106">
        <v>0.25</v>
      </c>
      <c r="J51" s="127"/>
      <c r="K51" s="109">
        <v>36649.47</v>
      </c>
      <c r="L51" s="126">
        <v>116.9975</v>
      </c>
      <c r="M51" s="127">
        <f t="shared" ref="M51" si="3">IFERROR(K51/L51,"")</f>
        <v>313.25002670997242</v>
      </c>
      <c r="N51" s="128">
        <v>271</v>
      </c>
      <c r="O51" s="309">
        <v>271</v>
      </c>
      <c r="Q51" s="129">
        <f>Q50-TotalCosts[[#This Row],[Amount in EUR]]</f>
        <v>11055.50894249878</v>
      </c>
    </row>
    <row r="52" spans="1:17" ht="24" x14ac:dyDescent="0.25">
      <c r="A52" s="121" t="s">
        <v>270</v>
      </c>
      <c r="B52" s="316" t="s">
        <v>23</v>
      </c>
      <c r="C52" s="318">
        <v>45931</v>
      </c>
      <c r="D52" s="124" t="s">
        <v>24</v>
      </c>
      <c r="E52" s="111" t="s">
        <v>27</v>
      </c>
      <c r="F52" s="114" t="s">
        <v>94</v>
      </c>
      <c r="G52" s="106" t="s">
        <v>275</v>
      </c>
      <c r="H52" s="106" t="s">
        <v>276</v>
      </c>
      <c r="I52" s="106">
        <v>0.25</v>
      </c>
      <c r="J52" s="127"/>
      <c r="K52" s="109">
        <v>32642.3</v>
      </c>
      <c r="L52" s="126">
        <v>116.9975</v>
      </c>
      <c r="M52" s="127">
        <f t="shared" ref="M52" si="4">IFERROR(K52/L52,"")</f>
        <v>278.99997863202202</v>
      </c>
      <c r="N52" s="128">
        <v>271</v>
      </c>
      <c r="O52" s="309">
        <v>271</v>
      </c>
      <c r="Q52" s="131">
        <f>Q51-TotalCosts[[#This Row],[Amount in EUR]]</f>
        <v>10776.508963866758</v>
      </c>
    </row>
    <row r="53" spans="1:17" ht="36" x14ac:dyDescent="0.25">
      <c r="A53" s="121" t="s">
        <v>270</v>
      </c>
      <c r="B53" s="317" t="s">
        <v>90</v>
      </c>
      <c r="C53" s="319">
        <v>45936</v>
      </c>
      <c r="D53" s="142" t="s">
        <v>54</v>
      </c>
      <c r="E53" s="332" t="s">
        <v>55</v>
      </c>
      <c r="F53" s="116" t="s">
        <v>95</v>
      </c>
      <c r="G53" s="143" t="s">
        <v>281</v>
      </c>
      <c r="H53" s="336" t="s">
        <v>282</v>
      </c>
      <c r="I53" s="106">
        <v>0.1</v>
      </c>
      <c r="J53" s="144"/>
      <c r="K53" s="145">
        <v>586432</v>
      </c>
      <c r="L53" s="126">
        <v>116.9975</v>
      </c>
      <c r="M53" s="144">
        <f t="shared" ref="M53:M58" si="5">IFERROR(K53/L53,"")</f>
        <v>5012.3464176584966</v>
      </c>
      <c r="N53" s="146">
        <v>276</v>
      </c>
      <c r="O53" s="315">
        <v>276</v>
      </c>
      <c r="Q53" s="129">
        <f>Q52-TotalCosts[[#This Row],[Amount in EUR]]</f>
        <v>5764.1625462082611</v>
      </c>
    </row>
    <row r="54" spans="1:17" ht="24" x14ac:dyDescent="0.25">
      <c r="A54" s="317" t="s">
        <v>29</v>
      </c>
      <c r="B54" s="317" t="s">
        <v>23</v>
      </c>
      <c r="C54" s="318">
        <v>45938</v>
      </c>
      <c r="D54" s="147" t="s">
        <v>24</v>
      </c>
      <c r="E54" s="333" t="s">
        <v>30</v>
      </c>
      <c r="F54" s="117" t="s">
        <v>96</v>
      </c>
      <c r="G54" s="110" t="s">
        <v>285</v>
      </c>
      <c r="H54" s="106" t="s">
        <v>286</v>
      </c>
      <c r="I54" s="110">
        <v>0.25</v>
      </c>
      <c r="J54" s="148"/>
      <c r="K54" s="145">
        <v>22083.279999999999</v>
      </c>
      <c r="L54" s="126">
        <v>116.9975</v>
      </c>
      <c r="M54" s="148">
        <f t="shared" si="5"/>
        <v>188.75001602598346</v>
      </c>
      <c r="N54" s="149">
        <v>121</v>
      </c>
      <c r="O54" s="309" t="s">
        <v>97</v>
      </c>
      <c r="Q54" s="131">
        <f>Q53-TotalCosts[[#This Row],[Amount in EUR]]</f>
        <v>5575.4125301822778</v>
      </c>
    </row>
    <row r="55" spans="1:17" ht="36" x14ac:dyDescent="0.25">
      <c r="A55" s="121" t="s">
        <v>270</v>
      </c>
      <c r="B55" s="317" t="s">
        <v>23</v>
      </c>
      <c r="C55" s="318">
        <v>45964</v>
      </c>
      <c r="D55" s="147" t="s">
        <v>24</v>
      </c>
      <c r="E55" s="118" t="s">
        <v>25</v>
      </c>
      <c r="F55" s="117" t="s">
        <v>98</v>
      </c>
      <c r="G55" s="110" t="s">
        <v>271</v>
      </c>
      <c r="H55" s="106" t="s">
        <v>272</v>
      </c>
      <c r="I55" s="110">
        <v>0.1522</v>
      </c>
      <c r="J55" s="148"/>
      <c r="K55" s="145">
        <v>22308.371141304349</v>
      </c>
      <c r="L55" s="126">
        <v>116.9975</v>
      </c>
      <c r="M55" s="148">
        <f t="shared" si="5"/>
        <v>190.67391304347828</v>
      </c>
      <c r="N55" s="149">
        <v>304</v>
      </c>
      <c r="O55" s="309">
        <v>304</v>
      </c>
      <c r="Q55" s="129">
        <f>Q54-TotalCosts[[#This Row],[Amount in EUR]]</f>
        <v>5384.7386171387998</v>
      </c>
    </row>
    <row r="56" spans="1:17" ht="24" x14ac:dyDescent="0.25">
      <c r="A56" s="121" t="s">
        <v>270</v>
      </c>
      <c r="B56" s="317" t="s">
        <v>23</v>
      </c>
      <c r="C56" s="318">
        <v>45964</v>
      </c>
      <c r="D56" s="147" t="s">
        <v>24</v>
      </c>
      <c r="E56" s="118" t="s">
        <v>27</v>
      </c>
      <c r="F56" s="117" t="s">
        <v>99</v>
      </c>
      <c r="G56" s="110" t="s">
        <v>275</v>
      </c>
      <c r="H56" s="106" t="s">
        <v>276</v>
      </c>
      <c r="I56" s="110">
        <v>0.1522</v>
      </c>
      <c r="J56" s="148"/>
      <c r="K56" s="145">
        <v>19869.227608695655</v>
      </c>
      <c r="L56" s="126">
        <v>116.9975</v>
      </c>
      <c r="M56" s="148">
        <f t="shared" si="5"/>
        <v>169.82608695652175</v>
      </c>
      <c r="N56" s="149">
        <v>304</v>
      </c>
      <c r="O56" s="309">
        <v>304</v>
      </c>
      <c r="Q56" s="131">
        <f>Q55-TotalCosts[[#This Row],[Amount in EUR]]</f>
        <v>5214.9125301822778</v>
      </c>
    </row>
    <row r="57" spans="1:17" ht="36" x14ac:dyDescent="0.25">
      <c r="A57" s="121" t="s">
        <v>270</v>
      </c>
      <c r="B57" s="317" t="s">
        <v>90</v>
      </c>
      <c r="C57" s="318">
        <v>45967</v>
      </c>
      <c r="D57" s="147" t="s">
        <v>54</v>
      </c>
      <c r="E57" s="333" t="s">
        <v>55</v>
      </c>
      <c r="F57" s="117" t="s">
        <v>100</v>
      </c>
      <c r="G57" s="110" t="s">
        <v>281</v>
      </c>
      <c r="H57" s="108" t="s">
        <v>282</v>
      </c>
      <c r="I57" s="106">
        <v>0.1</v>
      </c>
      <c r="J57" s="148"/>
      <c r="K57" s="145">
        <v>598743.83682717418</v>
      </c>
      <c r="L57" s="126">
        <v>116.9975</v>
      </c>
      <c r="M57" s="148">
        <f t="shared" si="5"/>
        <v>5117.578040788685</v>
      </c>
      <c r="N57" s="149">
        <v>307</v>
      </c>
      <c r="O57" s="309">
        <v>307</v>
      </c>
      <c r="Q57" s="129">
        <f>Q56-TotalCosts[[#This Row],[Amount in EUR]]</f>
        <v>97.334489393592776</v>
      </c>
    </row>
    <row r="58" spans="1:17" ht="24" x14ac:dyDescent="0.25">
      <c r="A58" s="317" t="s">
        <v>29</v>
      </c>
      <c r="B58" s="317" t="s">
        <v>23</v>
      </c>
      <c r="C58" s="318">
        <v>45973</v>
      </c>
      <c r="D58" s="147" t="s">
        <v>24</v>
      </c>
      <c r="E58" s="333" t="s">
        <v>30</v>
      </c>
      <c r="F58" s="117" t="s">
        <v>101</v>
      </c>
      <c r="G58" s="110" t="s">
        <v>285</v>
      </c>
      <c r="H58" s="106" t="s">
        <v>286</v>
      </c>
      <c r="I58" s="110">
        <v>0.1522</v>
      </c>
      <c r="J58" s="148"/>
      <c r="K58" s="303">
        <v>11387.891922826087</v>
      </c>
      <c r="L58" s="126">
        <v>116.9975</v>
      </c>
      <c r="M58" s="148">
        <f t="shared" si="5"/>
        <v>97.334489393586082</v>
      </c>
      <c r="N58" s="149">
        <v>139</v>
      </c>
      <c r="O58" s="309" t="s">
        <v>102</v>
      </c>
      <c r="Q58" s="131">
        <f>Q57-TotalCosts[[#This Row],[Amount in EUR]]</f>
        <v>6.6933125708601438E-12</v>
      </c>
    </row>
    <row r="59" spans="1:17" x14ac:dyDescent="0.25">
      <c r="L59" s="120"/>
      <c r="M59" s="120"/>
    </row>
    <row r="60" spans="1:17" x14ac:dyDescent="0.25">
      <c r="I60" s="120"/>
    </row>
    <row r="63" spans="1:17" x14ac:dyDescent="0.25">
      <c r="I63" s="120"/>
    </row>
  </sheetData>
  <phoneticPr fontId="0" type="noConversion"/>
  <dataValidations count="1">
    <dataValidation type="list" allowBlank="1" showInputMessage="1" showErrorMessage="1" sqref="E5:E58" xr:uid="{00000000-0002-0000-0200-000000000000}">
      <formula1>INDIRECT(D5)</formula1>
    </dataValidation>
  </dataValidations>
  <pageMargins left="0.25" right="0.25" top="0.75" bottom="0.75" header="0.3" footer="0.3"/>
  <pageSetup paperSize="9" scale="50" fitToHeight="0" orientation="landscape" r:id="rId1"/>
  <rowBreaks count="1" manualBreakCount="1">
    <brk id="30" max="16383" man="1"/>
  </rowBreak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lists!$C$2:$C$7</xm:f>
          </x14:formula1>
          <xm:sqref>D5:D58</xm:sqref>
        </x14:dataValidation>
        <x14:dataValidation type="list" allowBlank="1" showInputMessage="1" showErrorMessage="1" xr:uid="{00000000-0002-0000-0200-000002000000}">
          <x14:formula1>
            <xm:f>lists!$B$2:$B$4</xm:f>
          </x14:formula1>
          <xm:sqref>B5:B58</xm:sqref>
        </x14:dataValidation>
        <x14:dataValidation type="list" allowBlank="1" showInputMessage="1" showErrorMessage="1" xr:uid="{00000000-0002-0000-0200-000003000000}">
          <x14:formula1>
            <xm:f>lists!$A$2:$A$5</xm:f>
          </x14:formula1>
          <xm:sqref>A5:A58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60"/>
  <sheetViews>
    <sheetView tabSelected="1" zoomScale="75" zoomScaleNormal="75" workbookViewId="0">
      <selection activeCell="S10" sqref="S10"/>
    </sheetView>
  </sheetViews>
  <sheetFormatPr defaultColWidth="9.140625" defaultRowHeight="12.75" x14ac:dyDescent="0.2"/>
  <cols>
    <col min="1" max="1" width="49.42578125" style="192" customWidth="1"/>
    <col min="2" max="2" width="11.85546875" style="300" customWidth="1"/>
    <col min="3" max="3" width="9.5703125" style="300" customWidth="1"/>
    <col min="4" max="4" width="13.42578125" style="300" customWidth="1"/>
    <col min="5" max="5" width="15.85546875" style="300" customWidth="1"/>
    <col min="6" max="6" width="16.85546875" style="301" customWidth="1"/>
    <col min="7" max="7" width="11" style="300" customWidth="1"/>
    <col min="8" max="8" width="9.5703125" style="300" customWidth="1"/>
    <col min="9" max="10" width="13.42578125" style="300" customWidth="1"/>
    <col min="11" max="11" width="20.5703125" style="300" customWidth="1"/>
    <col min="12" max="12" width="18.140625" style="300" customWidth="1"/>
    <col min="13" max="13" width="16.5703125" style="300" customWidth="1"/>
    <col min="14" max="14" width="21.28515625" style="300" customWidth="1"/>
    <col min="15" max="15" width="29.42578125" style="302" customWidth="1"/>
    <col min="16" max="16384" width="9.140625" style="157"/>
  </cols>
  <sheetData>
    <row r="1" spans="1:36" x14ac:dyDescent="0.2">
      <c r="A1" s="151"/>
      <c r="B1" s="152" t="s">
        <v>103</v>
      </c>
      <c r="C1" s="334" t="s">
        <v>265</v>
      </c>
      <c r="D1" s="153"/>
      <c r="E1" s="153"/>
      <c r="F1" s="154"/>
      <c r="G1" s="153"/>
      <c r="H1" s="153"/>
      <c r="I1" s="153"/>
      <c r="J1" s="153"/>
      <c r="K1" s="155"/>
      <c r="L1" s="153"/>
      <c r="M1" s="156"/>
      <c r="N1" s="156"/>
      <c r="O1" s="157"/>
    </row>
    <row r="2" spans="1:36" x14ac:dyDescent="0.2">
      <c r="A2" s="158"/>
      <c r="B2" s="159" t="s">
        <v>266</v>
      </c>
      <c r="C2" s="160"/>
      <c r="D2" s="160"/>
      <c r="E2" s="160"/>
      <c r="F2" s="161"/>
      <c r="G2" s="162"/>
      <c r="H2" s="162"/>
      <c r="I2" s="162"/>
      <c r="J2" s="162"/>
      <c r="K2" s="163"/>
      <c r="L2" s="164"/>
      <c r="M2" s="164"/>
      <c r="N2" s="164"/>
      <c r="O2" s="165"/>
    </row>
    <row r="3" spans="1:36" x14ac:dyDescent="0.2">
      <c r="A3" s="158"/>
      <c r="B3" s="166"/>
      <c r="C3" s="167"/>
      <c r="D3" s="167"/>
      <c r="E3" s="167"/>
      <c r="F3" s="168"/>
      <c r="G3" s="167"/>
      <c r="H3" s="167"/>
      <c r="I3" s="167"/>
      <c r="J3" s="167"/>
      <c r="K3" s="169"/>
      <c r="L3" s="170"/>
      <c r="M3" s="167"/>
      <c r="N3" s="167"/>
      <c r="O3" s="165"/>
    </row>
    <row r="4" spans="1:36" s="181" customFormat="1" ht="32.25" customHeight="1" thickBot="1" x14ac:dyDescent="0.3">
      <c r="A4" s="171" t="s">
        <v>267</v>
      </c>
      <c r="B4" s="172" t="s">
        <v>104</v>
      </c>
      <c r="C4" s="173"/>
      <c r="D4" s="173"/>
      <c r="E4" s="174"/>
      <c r="F4" s="175" t="s">
        <v>105</v>
      </c>
      <c r="G4" s="176" t="s">
        <v>106</v>
      </c>
      <c r="H4" s="173"/>
      <c r="I4" s="173"/>
      <c r="J4" s="173"/>
      <c r="K4" s="174"/>
      <c r="L4" s="177" t="s">
        <v>107</v>
      </c>
      <c r="M4" s="178"/>
      <c r="N4" s="179"/>
      <c r="O4" s="180"/>
      <c r="P4" s="180"/>
      <c r="Q4" s="180"/>
      <c r="R4" s="180"/>
      <c r="S4" s="180"/>
      <c r="T4" s="180"/>
      <c r="U4" s="180"/>
      <c r="V4" s="180"/>
      <c r="W4" s="180"/>
      <c r="X4" s="180"/>
      <c r="Y4" s="180"/>
      <c r="Z4" s="180"/>
      <c r="AA4" s="180"/>
      <c r="AB4" s="180"/>
      <c r="AC4" s="180"/>
      <c r="AD4" s="180"/>
      <c r="AE4" s="180"/>
      <c r="AF4" s="180"/>
      <c r="AG4" s="180"/>
      <c r="AH4" s="180"/>
      <c r="AI4" s="180"/>
      <c r="AJ4" s="180"/>
    </row>
    <row r="5" spans="1:36" s="192" customFormat="1" ht="63.75" x14ac:dyDescent="0.25">
      <c r="A5" s="182" t="s">
        <v>108</v>
      </c>
      <c r="B5" s="183" t="s">
        <v>109</v>
      </c>
      <c r="C5" s="183" t="s">
        <v>110</v>
      </c>
      <c r="D5" s="184" t="s">
        <v>111</v>
      </c>
      <c r="E5" s="185" t="s">
        <v>112</v>
      </c>
      <c r="F5" s="186" t="s">
        <v>113</v>
      </c>
      <c r="G5" s="183" t="s">
        <v>110</v>
      </c>
      <c r="H5" s="184" t="s">
        <v>111</v>
      </c>
      <c r="I5" s="187" t="s">
        <v>112</v>
      </c>
      <c r="J5" s="188" t="s">
        <v>114</v>
      </c>
      <c r="K5" s="189" t="s">
        <v>115</v>
      </c>
      <c r="L5" s="190" t="s">
        <v>116</v>
      </c>
      <c r="M5" s="191" t="s">
        <v>117</v>
      </c>
      <c r="N5" s="191" t="s">
        <v>118</v>
      </c>
    </row>
    <row r="6" spans="1:36" s="192" customFormat="1" x14ac:dyDescent="0.25">
      <c r="A6" s="193"/>
      <c r="B6" s="194"/>
      <c r="C6" s="194" t="s">
        <v>119</v>
      </c>
      <c r="D6" s="194" t="s">
        <v>120</v>
      </c>
      <c r="E6" s="195" t="s">
        <v>121</v>
      </c>
      <c r="F6" s="186" t="s">
        <v>122</v>
      </c>
      <c r="G6" s="196" t="s">
        <v>119</v>
      </c>
      <c r="H6" s="194" t="s">
        <v>120</v>
      </c>
      <c r="I6" s="195" t="s">
        <v>121</v>
      </c>
      <c r="J6" s="196" t="s">
        <v>123</v>
      </c>
      <c r="K6" s="196" t="s">
        <v>124</v>
      </c>
      <c r="L6" s="196" t="s">
        <v>125</v>
      </c>
      <c r="M6" s="196" t="s">
        <v>126</v>
      </c>
      <c r="N6" s="197"/>
    </row>
    <row r="7" spans="1:36" x14ac:dyDescent="0.2">
      <c r="A7" s="198" t="s">
        <v>127</v>
      </c>
      <c r="B7" s="199"/>
      <c r="C7" s="200"/>
      <c r="D7" s="200"/>
      <c r="E7" s="201"/>
      <c r="F7" s="202"/>
      <c r="G7" s="199"/>
      <c r="H7" s="200"/>
      <c r="I7" s="200"/>
      <c r="J7" s="201"/>
      <c r="K7" s="203"/>
      <c r="L7" s="204"/>
      <c r="M7" s="205"/>
      <c r="N7" s="206"/>
      <c r="O7" s="157"/>
    </row>
    <row r="8" spans="1:36" ht="25.5" x14ac:dyDescent="0.2">
      <c r="A8" s="207" t="s">
        <v>128</v>
      </c>
      <c r="B8" s="208"/>
      <c r="C8" s="206"/>
      <c r="D8" s="206"/>
      <c r="E8" s="205"/>
      <c r="F8" s="202"/>
      <c r="G8" s="208"/>
      <c r="H8" s="206"/>
      <c r="I8" s="206"/>
      <c r="J8" s="205"/>
      <c r="K8" s="209"/>
      <c r="L8" s="210"/>
      <c r="M8" s="211"/>
      <c r="N8" s="211"/>
      <c r="O8" s="157"/>
    </row>
    <row r="9" spans="1:36" x14ac:dyDescent="0.2">
      <c r="A9" s="207" t="s">
        <v>129</v>
      </c>
      <c r="B9" s="208"/>
      <c r="C9" s="206"/>
      <c r="D9" s="206"/>
      <c r="E9" s="205"/>
      <c r="F9" s="202"/>
      <c r="G9" s="208"/>
      <c r="H9" s="206"/>
      <c r="I9" s="206"/>
      <c r="J9" s="205"/>
      <c r="K9" s="209"/>
      <c r="L9" s="210"/>
      <c r="M9" s="211"/>
      <c r="N9" s="211"/>
      <c r="O9" s="157"/>
    </row>
    <row r="10" spans="1:36" ht="25.5" x14ac:dyDescent="0.2">
      <c r="A10" s="321" t="s">
        <v>25</v>
      </c>
      <c r="B10" s="322" t="s">
        <v>130</v>
      </c>
      <c r="C10" s="323">
        <v>3</v>
      </c>
      <c r="D10" s="323">
        <v>1253</v>
      </c>
      <c r="E10" s="324">
        <f>C10*D10</f>
        <v>3759</v>
      </c>
      <c r="F10" s="325"/>
      <c r="G10" s="322">
        <f>SUMIF('Balance Sheet'!$E$5:$E$58,' Final report'!A10,'Balance Sheet'!$I$5:$I$58)</f>
        <v>3</v>
      </c>
      <c r="H10" s="326">
        <f>IFERROR(I10/G10,"0")</f>
        <v>1253.0001100915383</v>
      </c>
      <c r="I10" s="323">
        <f>SUMIF('Balance Sheet'!$E$5:$E$58,' Final report'!A10,'Balance Sheet'!$M$5:$M$58)</f>
        <v>3759.000330274615</v>
      </c>
      <c r="J10" s="324">
        <v>0</v>
      </c>
      <c r="K10" s="327">
        <f>I10+J10</f>
        <v>3759.000330274615</v>
      </c>
      <c r="L10" s="328">
        <f>E10+F10-K10</f>
        <v>-3.3027461495294119E-4</v>
      </c>
      <c r="M10" s="329">
        <f>IFERROR(L10/E10,"")</f>
        <v>-8.7862360987747055E-8</v>
      </c>
      <c r="N10" s="330"/>
      <c r="O10" s="157"/>
    </row>
    <row r="11" spans="1:36" ht="25.5" x14ac:dyDescent="0.2">
      <c r="A11" s="321" t="s">
        <v>30</v>
      </c>
      <c r="B11" s="322" t="s">
        <v>130</v>
      </c>
      <c r="C11" s="323">
        <v>3</v>
      </c>
      <c r="D11" s="323">
        <v>755</v>
      </c>
      <c r="E11" s="324">
        <f t="shared" ref="E11:E14" si="0">C11*D11</f>
        <v>2265</v>
      </c>
      <c r="F11" s="325">
        <v>-34.630000000000003</v>
      </c>
      <c r="G11" s="322">
        <f>SUMIF('Balance Sheet'!$E$5:$E$58,' Final report'!A11,'Balance Sheet'!$I$5:$I$58)</f>
        <v>3</v>
      </c>
      <c r="H11" s="326">
        <f t="shared" ref="H11:H14" si="1">IFERROR(I11/G11,"0")</f>
        <v>743.4559197784173</v>
      </c>
      <c r="I11" s="323">
        <f>SUMIF('Balance Sheet'!$E$5:$E$58,' Final report'!A11,'Balance Sheet'!$M$5:$M$58)</f>
        <v>2230.3677593352518</v>
      </c>
      <c r="J11" s="324">
        <v>0</v>
      </c>
      <c r="K11" s="327">
        <f t="shared" ref="K11:K14" si="2">I11+J11</f>
        <v>2230.3677593352518</v>
      </c>
      <c r="L11" s="328">
        <f>E11+F11-K11</f>
        <v>2.2406647481147957E-3</v>
      </c>
      <c r="M11" s="329">
        <f>IFERROR(L11/E11,"")</f>
        <v>9.892559594325808E-7</v>
      </c>
      <c r="N11" s="216" t="s">
        <v>283</v>
      </c>
      <c r="O11" s="157"/>
    </row>
    <row r="12" spans="1:36" ht="25.5" x14ac:dyDescent="0.2">
      <c r="A12" s="321" t="s">
        <v>34</v>
      </c>
      <c r="B12" s="322" t="s">
        <v>130</v>
      </c>
      <c r="C12" s="323">
        <v>0.5</v>
      </c>
      <c r="D12" s="323">
        <v>816</v>
      </c>
      <c r="E12" s="324">
        <f t="shared" si="0"/>
        <v>408</v>
      </c>
      <c r="F12" s="325">
        <v>-3.6</v>
      </c>
      <c r="G12" s="322">
        <f>SUMIF('Balance Sheet'!$E$5:$E$58,' Final report'!A12,'Balance Sheet'!$I$5:$I$58)</f>
        <v>0.5</v>
      </c>
      <c r="H12" s="326">
        <f t="shared" si="1"/>
        <v>808.79745293702854</v>
      </c>
      <c r="I12" s="323">
        <f>SUMIF('Balance Sheet'!$E$5:$E$58,' Final report'!A12,'Balance Sheet'!$M$5:$M$58)</f>
        <v>404.39872646851427</v>
      </c>
      <c r="J12" s="324">
        <v>0</v>
      </c>
      <c r="K12" s="327">
        <f t="shared" si="2"/>
        <v>404.39872646851427</v>
      </c>
      <c r="L12" s="328">
        <f>E12+F12-K12</f>
        <v>1.2735314857081903E-3</v>
      </c>
      <c r="M12" s="329">
        <f t="shared" ref="M12:M14" si="3">IFERROR(L12/E12,"")</f>
        <v>3.1214007002651724E-6</v>
      </c>
      <c r="N12" s="331" t="s">
        <v>283</v>
      </c>
      <c r="O12" s="157"/>
    </row>
    <row r="13" spans="1:36" x14ac:dyDescent="0.2">
      <c r="A13" s="321" t="s">
        <v>131</v>
      </c>
      <c r="B13" s="322"/>
      <c r="C13" s="323"/>
      <c r="D13" s="323"/>
      <c r="E13" s="324"/>
      <c r="F13" s="325"/>
      <c r="G13" s="322"/>
      <c r="H13" s="326"/>
      <c r="I13" s="323"/>
      <c r="J13" s="324"/>
      <c r="K13" s="327"/>
      <c r="L13" s="328"/>
      <c r="M13" s="329"/>
      <c r="N13" s="330"/>
      <c r="O13" s="157"/>
    </row>
    <row r="14" spans="1:36" ht="25.5" x14ac:dyDescent="0.2">
      <c r="A14" s="321" t="s">
        <v>27</v>
      </c>
      <c r="B14" s="322" t="s">
        <v>130</v>
      </c>
      <c r="C14" s="323">
        <v>3</v>
      </c>
      <c r="D14" s="323">
        <v>1116</v>
      </c>
      <c r="E14" s="324">
        <f t="shared" si="0"/>
        <v>3348</v>
      </c>
      <c r="F14" s="325">
        <v>-3.25</v>
      </c>
      <c r="G14" s="322">
        <f>SUMIF('Balance Sheet'!$E$5:$E$58,' Final report'!A14,'Balance Sheet'!$I$5:$I$58)</f>
        <v>3</v>
      </c>
      <c r="H14" s="326">
        <f t="shared" si="1"/>
        <v>1114.9164942518594</v>
      </c>
      <c r="I14" s="323">
        <f>SUMIF('Balance Sheet'!$E$5:$E$58,' Final report'!A14,'Balance Sheet'!$M$5:$M$58)</f>
        <v>3344.7494827555784</v>
      </c>
      <c r="J14" s="324">
        <v>0</v>
      </c>
      <c r="K14" s="327">
        <f t="shared" si="2"/>
        <v>3344.7494827555784</v>
      </c>
      <c r="L14" s="328">
        <f>E14+F14-K14</f>
        <v>5.1724442164413631E-4</v>
      </c>
      <c r="M14" s="329">
        <f t="shared" si="3"/>
        <v>1.5449355485189256E-7</v>
      </c>
      <c r="N14" s="331" t="s">
        <v>283</v>
      </c>
      <c r="O14" s="157"/>
    </row>
    <row r="15" spans="1:36" ht="25.5" x14ac:dyDescent="0.2">
      <c r="A15" s="207" t="s">
        <v>132</v>
      </c>
      <c r="B15" s="208"/>
      <c r="C15" s="206"/>
      <c r="D15" s="206"/>
      <c r="E15" s="205"/>
      <c r="F15" s="202"/>
      <c r="G15" s="208"/>
      <c r="H15" s="213"/>
      <c r="I15" s="206"/>
      <c r="J15" s="205"/>
      <c r="K15" s="209"/>
      <c r="L15" s="215"/>
      <c r="M15" s="217"/>
      <c r="N15" s="211"/>
      <c r="O15" s="157"/>
    </row>
    <row r="16" spans="1:36" x14ac:dyDescent="0.2">
      <c r="A16" s="207" t="s">
        <v>133</v>
      </c>
      <c r="B16" s="208"/>
      <c r="C16" s="206"/>
      <c r="D16" s="206"/>
      <c r="E16" s="205"/>
      <c r="F16" s="202"/>
      <c r="G16" s="208"/>
      <c r="H16" s="213"/>
      <c r="I16" s="206"/>
      <c r="J16" s="205"/>
      <c r="K16" s="209"/>
      <c r="L16" s="215"/>
      <c r="M16" s="217"/>
      <c r="N16" s="211"/>
      <c r="O16" s="157"/>
    </row>
    <row r="17" spans="1:15" x14ac:dyDescent="0.2">
      <c r="A17" s="207" t="s">
        <v>134</v>
      </c>
      <c r="B17" s="208"/>
      <c r="C17" s="206"/>
      <c r="D17" s="206"/>
      <c r="E17" s="205"/>
      <c r="F17" s="202"/>
      <c r="G17" s="208"/>
      <c r="H17" s="213"/>
      <c r="I17" s="206"/>
      <c r="J17" s="205"/>
      <c r="K17" s="209"/>
      <c r="L17" s="215"/>
      <c r="M17" s="217"/>
      <c r="N17" s="211"/>
      <c r="O17" s="157"/>
    </row>
    <row r="18" spans="1:15" x14ac:dyDescent="0.2">
      <c r="A18" s="207" t="s">
        <v>135</v>
      </c>
      <c r="B18" s="208"/>
      <c r="C18" s="206"/>
      <c r="D18" s="206"/>
      <c r="E18" s="205"/>
      <c r="F18" s="202"/>
      <c r="G18" s="208"/>
      <c r="H18" s="213"/>
      <c r="I18" s="206"/>
      <c r="J18" s="205"/>
      <c r="K18" s="209"/>
      <c r="L18" s="215"/>
      <c r="M18" s="217"/>
      <c r="N18" s="211"/>
      <c r="O18" s="157"/>
    </row>
    <row r="19" spans="1:15" x14ac:dyDescent="0.2">
      <c r="A19" s="207" t="s">
        <v>136</v>
      </c>
      <c r="B19" s="208"/>
      <c r="C19" s="206"/>
      <c r="D19" s="206"/>
      <c r="E19" s="205"/>
      <c r="F19" s="202"/>
      <c r="G19" s="208"/>
      <c r="H19" s="213"/>
      <c r="I19" s="206"/>
      <c r="J19" s="205"/>
      <c r="K19" s="209"/>
      <c r="L19" s="215"/>
      <c r="M19" s="217"/>
      <c r="N19" s="211"/>
      <c r="O19" s="157"/>
    </row>
    <row r="20" spans="1:15" x14ac:dyDescent="0.2">
      <c r="A20" s="218" t="s">
        <v>137</v>
      </c>
      <c r="B20" s="219"/>
      <c r="C20" s="220"/>
      <c r="D20" s="221"/>
      <c r="E20" s="221">
        <f>SUM(E8:E19)</f>
        <v>9780</v>
      </c>
      <c r="F20" s="222">
        <f>SUM(F8:F19)</f>
        <v>-41.480000000000004</v>
      </c>
      <c r="G20" s="219"/>
      <c r="H20" s="220"/>
      <c r="I20" s="221">
        <f>SUM(I10:I19)</f>
        <v>9738.5162988339598</v>
      </c>
      <c r="J20" s="221">
        <f>SUM(J10:J19)</f>
        <v>0</v>
      </c>
      <c r="K20" s="221">
        <f>SUM(K10:K19)</f>
        <v>9738.5162988339598</v>
      </c>
      <c r="L20" s="221">
        <f>SUM(L10:L19)</f>
        <v>3.7011660405141811E-3</v>
      </c>
      <c r="M20" s="223">
        <f>IFERROR(L20/E20,"0%")</f>
        <v>3.7844233543089788E-7</v>
      </c>
      <c r="N20" s="224"/>
      <c r="O20" s="157"/>
    </row>
    <row r="21" spans="1:15" x14ac:dyDescent="0.2">
      <c r="A21" s="198" t="s">
        <v>138</v>
      </c>
      <c r="B21" s="208"/>
      <c r="C21" s="205"/>
      <c r="D21" s="205"/>
      <c r="E21" s="205"/>
      <c r="F21" s="225"/>
      <c r="G21" s="208"/>
      <c r="H21" s="205"/>
      <c r="I21" s="205"/>
      <c r="J21" s="205"/>
      <c r="K21" s="209"/>
      <c r="L21" s="210"/>
      <c r="M21" s="211"/>
      <c r="N21" s="211"/>
      <c r="O21" s="157"/>
    </row>
    <row r="22" spans="1:15" x14ac:dyDescent="0.2">
      <c r="A22" s="226" t="s">
        <v>139</v>
      </c>
      <c r="B22" s="227"/>
      <c r="C22" s="228"/>
      <c r="D22" s="229"/>
      <c r="E22" s="230"/>
      <c r="F22" s="225"/>
      <c r="G22" s="208"/>
      <c r="H22" s="213"/>
      <c r="I22" s="206"/>
      <c r="J22" s="205"/>
      <c r="K22" s="209"/>
      <c r="L22" s="215"/>
      <c r="M22" s="217"/>
      <c r="N22" s="211"/>
      <c r="O22" s="157"/>
    </row>
    <row r="23" spans="1:15" x14ac:dyDescent="0.2">
      <c r="A23" s="226" t="s">
        <v>140</v>
      </c>
      <c r="B23" s="231"/>
      <c r="C23" s="228"/>
      <c r="D23" s="229"/>
      <c r="E23" s="232"/>
      <c r="F23" s="225"/>
      <c r="G23" s="208"/>
      <c r="H23" s="213"/>
      <c r="I23" s="206"/>
      <c r="J23" s="205"/>
      <c r="K23" s="209"/>
      <c r="L23" s="215"/>
      <c r="M23" s="217"/>
      <c r="N23" s="211"/>
      <c r="O23" s="157"/>
    </row>
    <row r="24" spans="1:15" x14ac:dyDescent="0.2">
      <c r="A24" s="218" t="s">
        <v>141</v>
      </c>
      <c r="B24" s="219"/>
      <c r="C24" s="220"/>
      <c r="D24" s="221"/>
      <c r="E24" s="221">
        <f>SUM(E22:E23)</f>
        <v>0</v>
      </c>
      <c r="F24" s="233"/>
      <c r="G24" s="219"/>
      <c r="H24" s="220"/>
      <c r="I24" s="221">
        <f>SUM(I22:I23)</f>
        <v>0</v>
      </c>
      <c r="J24" s="221">
        <f>SUM(J22:J23)</f>
        <v>0</v>
      </c>
      <c r="K24" s="221">
        <f>SUM(K22:K23)</f>
        <v>0</v>
      </c>
      <c r="L24" s="221">
        <f>SUM(L22:L23)</f>
        <v>0</v>
      </c>
      <c r="M24" s="234" t="str">
        <f>IFERROR(L24/E24,"0%")</f>
        <v>0%</v>
      </c>
      <c r="N24" s="224"/>
      <c r="O24" s="157"/>
    </row>
    <row r="25" spans="1:15" x14ac:dyDescent="0.2">
      <c r="A25" s="198" t="s">
        <v>142</v>
      </c>
      <c r="B25" s="199"/>
      <c r="C25" s="200"/>
      <c r="D25" s="200"/>
      <c r="E25" s="201"/>
      <c r="F25" s="202"/>
      <c r="G25" s="199"/>
      <c r="H25" s="200"/>
      <c r="I25" s="200"/>
      <c r="J25" s="201"/>
      <c r="K25" s="235"/>
      <c r="L25" s="236"/>
      <c r="M25" s="237"/>
      <c r="N25" s="237"/>
      <c r="O25" s="157"/>
    </row>
    <row r="26" spans="1:15" x14ac:dyDescent="0.2">
      <c r="A26" s="238" t="s">
        <v>143</v>
      </c>
      <c r="B26" s="208"/>
      <c r="C26" s="206"/>
      <c r="D26" s="206"/>
      <c r="E26" s="205"/>
      <c r="F26" s="202"/>
      <c r="G26" s="208"/>
      <c r="H26" s="213"/>
      <c r="I26" s="206"/>
      <c r="J26" s="205"/>
      <c r="K26" s="209"/>
      <c r="L26" s="215"/>
      <c r="M26" s="217"/>
      <c r="N26" s="211"/>
      <c r="O26" s="157"/>
    </row>
    <row r="27" spans="1:15" x14ac:dyDescent="0.2">
      <c r="A27" s="238" t="s">
        <v>144</v>
      </c>
      <c r="B27" s="208"/>
      <c r="C27" s="206"/>
      <c r="D27" s="206"/>
      <c r="E27" s="205"/>
      <c r="F27" s="202"/>
      <c r="G27" s="208"/>
      <c r="H27" s="213"/>
      <c r="I27" s="206"/>
      <c r="J27" s="205"/>
      <c r="K27" s="209"/>
      <c r="L27" s="215"/>
      <c r="M27" s="217"/>
      <c r="N27" s="211"/>
      <c r="O27" s="157"/>
    </row>
    <row r="28" spans="1:15" x14ac:dyDescent="0.2">
      <c r="A28" s="238" t="s">
        <v>145</v>
      </c>
      <c r="B28" s="208"/>
      <c r="C28" s="206"/>
      <c r="D28" s="206"/>
      <c r="E28" s="205"/>
      <c r="F28" s="202"/>
      <c r="G28" s="208"/>
      <c r="H28" s="213"/>
      <c r="I28" s="206"/>
      <c r="J28" s="205"/>
      <c r="K28" s="209"/>
      <c r="L28" s="215"/>
      <c r="M28" s="217"/>
      <c r="N28" s="211"/>
      <c r="O28" s="157"/>
    </row>
    <row r="29" spans="1:15" x14ac:dyDescent="0.2">
      <c r="A29" s="238" t="s">
        <v>146</v>
      </c>
      <c r="B29" s="208"/>
      <c r="C29" s="206"/>
      <c r="D29" s="206"/>
      <c r="E29" s="205"/>
      <c r="F29" s="202"/>
      <c r="G29" s="208"/>
      <c r="H29" s="213"/>
      <c r="I29" s="206"/>
      <c r="J29" s="205"/>
      <c r="K29" s="209"/>
      <c r="L29" s="215"/>
      <c r="M29" s="217"/>
      <c r="N29" s="211"/>
      <c r="O29" s="157"/>
    </row>
    <row r="30" spans="1:15" x14ac:dyDescent="0.2">
      <c r="A30" s="238" t="s">
        <v>147</v>
      </c>
      <c r="B30" s="208"/>
      <c r="C30" s="206"/>
      <c r="D30" s="206"/>
      <c r="E30" s="205"/>
      <c r="F30" s="202"/>
      <c r="G30" s="208"/>
      <c r="H30" s="213"/>
      <c r="I30" s="206"/>
      <c r="J30" s="205"/>
      <c r="K30" s="209"/>
      <c r="L30" s="215"/>
      <c r="M30" s="217"/>
      <c r="N30" s="211"/>
      <c r="O30" s="157"/>
    </row>
    <row r="31" spans="1:15" x14ac:dyDescent="0.2">
      <c r="A31" s="218" t="s">
        <v>148</v>
      </c>
      <c r="B31" s="219"/>
      <c r="C31" s="220"/>
      <c r="D31" s="221"/>
      <c r="E31" s="221">
        <f>SUM(E26:E30)</f>
        <v>0</v>
      </c>
      <c r="F31" s="233"/>
      <c r="G31" s="219"/>
      <c r="H31" s="220"/>
      <c r="I31" s="221">
        <f>SUM(I26:I30)</f>
        <v>0</v>
      </c>
      <c r="J31" s="221">
        <f>SUM(J26:J30)</f>
        <v>0</v>
      </c>
      <c r="K31" s="221">
        <f>SUM(K26:K30)</f>
        <v>0</v>
      </c>
      <c r="L31" s="221">
        <f>SUM(L26:L30)</f>
        <v>0</v>
      </c>
      <c r="M31" s="234" t="str">
        <f>IFERROR(L31/E31,"0%")</f>
        <v>0%</v>
      </c>
      <c r="N31" s="224"/>
      <c r="O31" s="157"/>
    </row>
    <row r="32" spans="1:15" x14ac:dyDescent="0.2">
      <c r="A32" s="198" t="s">
        <v>149</v>
      </c>
      <c r="B32" s="208"/>
      <c r="C32" s="206"/>
      <c r="D32" s="206"/>
      <c r="E32" s="205"/>
      <c r="F32" s="202"/>
      <c r="G32" s="208"/>
      <c r="H32" s="206"/>
      <c r="I32" s="206"/>
      <c r="J32" s="205"/>
      <c r="K32" s="239"/>
      <c r="L32" s="210"/>
      <c r="M32" s="211"/>
      <c r="N32" s="211"/>
      <c r="O32" s="157"/>
    </row>
    <row r="33" spans="1:15" x14ac:dyDescent="0.2">
      <c r="A33" s="207" t="s">
        <v>150</v>
      </c>
      <c r="B33" s="208"/>
      <c r="C33" s="206"/>
      <c r="D33" s="206"/>
      <c r="E33" s="205"/>
      <c r="F33" s="202"/>
      <c r="G33" s="208"/>
      <c r="H33" s="213"/>
      <c r="I33" s="206"/>
      <c r="J33" s="205"/>
      <c r="K33" s="209"/>
      <c r="L33" s="215"/>
      <c r="M33" s="217"/>
      <c r="N33" s="211"/>
      <c r="O33" s="157"/>
    </row>
    <row r="34" spans="1:15" x14ac:dyDescent="0.2">
      <c r="A34" s="207" t="s">
        <v>151</v>
      </c>
      <c r="B34" s="208"/>
      <c r="C34" s="206"/>
      <c r="D34" s="206"/>
      <c r="E34" s="205"/>
      <c r="F34" s="202"/>
      <c r="G34" s="208"/>
      <c r="H34" s="213"/>
      <c r="I34" s="206"/>
      <c r="J34" s="205"/>
      <c r="K34" s="209"/>
      <c r="L34" s="215"/>
      <c r="M34" s="217"/>
      <c r="N34" s="211"/>
      <c r="O34" s="157"/>
    </row>
    <row r="35" spans="1:15" x14ac:dyDescent="0.2">
      <c r="A35" s="207" t="s">
        <v>152</v>
      </c>
      <c r="B35" s="208"/>
      <c r="C35" s="206"/>
      <c r="D35" s="206"/>
      <c r="E35" s="205"/>
      <c r="F35" s="233"/>
      <c r="G35" s="208"/>
      <c r="H35" s="213"/>
      <c r="I35" s="206"/>
      <c r="J35" s="205"/>
      <c r="K35" s="209"/>
      <c r="L35" s="215"/>
      <c r="M35" s="217"/>
      <c r="N35" s="211"/>
      <c r="O35" s="157"/>
    </row>
    <row r="36" spans="1:15" ht="26.25" customHeight="1" x14ac:dyDescent="0.2">
      <c r="A36" s="207" t="s">
        <v>153</v>
      </c>
      <c r="B36" s="208"/>
      <c r="C36" s="206"/>
      <c r="D36" s="206"/>
      <c r="E36" s="205"/>
      <c r="F36" s="202"/>
      <c r="G36" s="208"/>
      <c r="H36" s="213"/>
      <c r="I36" s="206"/>
      <c r="J36" s="205"/>
      <c r="K36" s="209"/>
      <c r="L36" s="215"/>
      <c r="M36" s="217"/>
      <c r="N36" s="211"/>
      <c r="O36" s="157"/>
    </row>
    <row r="37" spans="1:15" x14ac:dyDescent="0.2">
      <c r="A37" s="218" t="s">
        <v>154</v>
      </c>
      <c r="B37" s="240"/>
      <c r="C37" s="220"/>
      <c r="D37" s="221"/>
      <c r="E37" s="221">
        <f>SUM(E33:E36)</f>
        <v>0</v>
      </c>
      <c r="F37" s="233"/>
      <c r="G37" s="240"/>
      <c r="H37" s="220"/>
      <c r="I37" s="221">
        <f>SUM(I33:I36)</f>
        <v>0</v>
      </c>
      <c r="J37" s="221">
        <f>SUM(J33:J36)</f>
        <v>0</v>
      </c>
      <c r="K37" s="221">
        <f>SUM(K33:K36)</f>
        <v>0</v>
      </c>
      <c r="L37" s="221">
        <f>SUM(L33:L36)</f>
        <v>0</v>
      </c>
      <c r="M37" s="234" t="str">
        <f>IFERROR(L37/E37,"0%")</f>
        <v>0%</v>
      </c>
      <c r="N37" s="224"/>
      <c r="O37" s="157"/>
    </row>
    <row r="38" spans="1:15" x14ac:dyDescent="0.2">
      <c r="A38" s="198" t="s">
        <v>155</v>
      </c>
      <c r="B38" s="241"/>
      <c r="C38" s="200"/>
      <c r="D38" s="200"/>
      <c r="E38" s="201"/>
      <c r="F38" s="202"/>
      <c r="G38" s="241"/>
      <c r="H38" s="200"/>
      <c r="I38" s="200"/>
      <c r="J38" s="201"/>
      <c r="K38" s="235"/>
      <c r="L38" s="236"/>
      <c r="M38" s="237"/>
      <c r="N38" s="237"/>
      <c r="O38" s="157"/>
    </row>
    <row r="39" spans="1:15" x14ac:dyDescent="0.2">
      <c r="A39" s="207" t="s">
        <v>156</v>
      </c>
      <c r="B39" s="213"/>
      <c r="C39" s="206"/>
      <c r="D39" s="206"/>
      <c r="E39" s="205"/>
      <c r="F39" s="202"/>
      <c r="G39" s="208"/>
      <c r="H39" s="213"/>
      <c r="I39" s="206"/>
      <c r="J39" s="205"/>
      <c r="K39" s="209"/>
      <c r="L39" s="215"/>
      <c r="M39" s="217"/>
      <c r="N39" s="211"/>
      <c r="O39" s="157"/>
    </row>
    <row r="40" spans="1:15" x14ac:dyDescent="0.2">
      <c r="A40" s="207" t="s">
        <v>157</v>
      </c>
      <c r="B40" s="213"/>
      <c r="C40" s="206"/>
      <c r="D40" s="206"/>
      <c r="E40" s="205"/>
      <c r="F40" s="202"/>
      <c r="G40" s="208"/>
      <c r="H40" s="213"/>
      <c r="I40" s="206"/>
      <c r="J40" s="205"/>
      <c r="K40" s="209"/>
      <c r="L40" s="215"/>
      <c r="M40" s="217"/>
      <c r="N40" s="211"/>
      <c r="O40" s="157"/>
    </row>
    <row r="41" spans="1:15" x14ac:dyDescent="0.2">
      <c r="A41" s="207" t="s">
        <v>158</v>
      </c>
      <c r="B41" s="213"/>
      <c r="C41" s="206"/>
      <c r="D41" s="206"/>
      <c r="E41" s="205"/>
      <c r="F41" s="202"/>
      <c r="G41" s="208"/>
      <c r="H41" s="213"/>
      <c r="I41" s="206"/>
      <c r="J41" s="205"/>
      <c r="K41" s="209"/>
      <c r="L41" s="215"/>
      <c r="M41" s="217"/>
      <c r="N41" s="211"/>
      <c r="O41" s="157"/>
    </row>
    <row r="42" spans="1:15" x14ac:dyDescent="0.2">
      <c r="A42" s="207" t="s">
        <v>159</v>
      </c>
      <c r="B42" s="213"/>
      <c r="C42" s="206"/>
      <c r="D42" s="206"/>
      <c r="E42" s="205"/>
      <c r="F42" s="202"/>
      <c r="G42" s="208"/>
      <c r="H42" s="213"/>
      <c r="I42" s="206"/>
      <c r="J42" s="205"/>
      <c r="K42" s="209"/>
      <c r="L42" s="215"/>
      <c r="M42" s="217"/>
      <c r="N42" s="211"/>
      <c r="O42" s="157"/>
    </row>
    <row r="43" spans="1:15" x14ac:dyDescent="0.2">
      <c r="A43" s="207" t="s">
        <v>160</v>
      </c>
      <c r="B43" s="213"/>
      <c r="C43" s="206"/>
      <c r="D43" s="206"/>
      <c r="E43" s="205"/>
      <c r="F43" s="202"/>
      <c r="G43" s="208"/>
      <c r="H43" s="213"/>
      <c r="I43" s="206"/>
      <c r="J43" s="205"/>
      <c r="K43" s="209"/>
      <c r="L43" s="215"/>
      <c r="M43" s="217"/>
      <c r="N43" s="211"/>
      <c r="O43" s="157"/>
    </row>
    <row r="44" spans="1:15" x14ac:dyDescent="0.2">
      <c r="A44" s="207" t="s">
        <v>161</v>
      </c>
      <c r="B44" s="213"/>
      <c r="C44" s="206"/>
      <c r="D44" s="206"/>
      <c r="E44" s="205"/>
      <c r="F44" s="202"/>
      <c r="G44" s="208"/>
      <c r="H44" s="213"/>
      <c r="I44" s="206"/>
      <c r="J44" s="205"/>
      <c r="K44" s="209"/>
      <c r="L44" s="215"/>
      <c r="M44" s="217"/>
      <c r="N44" s="211"/>
      <c r="O44" s="157"/>
    </row>
    <row r="45" spans="1:15" x14ac:dyDescent="0.2">
      <c r="A45" s="207" t="s">
        <v>162</v>
      </c>
      <c r="B45" s="213"/>
      <c r="C45" s="206"/>
      <c r="D45" s="206"/>
      <c r="E45" s="205"/>
      <c r="F45" s="202"/>
      <c r="G45" s="208"/>
      <c r="H45" s="213"/>
      <c r="I45" s="206"/>
      <c r="J45" s="205"/>
      <c r="K45" s="209"/>
      <c r="L45" s="215"/>
      <c r="M45" s="217"/>
      <c r="N45" s="211"/>
      <c r="O45" s="157"/>
    </row>
    <row r="46" spans="1:15" ht="25.5" x14ac:dyDescent="0.2">
      <c r="A46" s="242" t="s">
        <v>46</v>
      </c>
      <c r="B46" s="213" t="s">
        <v>163</v>
      </c>
      <c r="C46" s="206">
        <v>1</v>
      </c>
      <c r="D46" s="206">
        <v>1007</v>
      </c>
      <c r="E46" s="205">
        <f>C46*D46</f>
        <v>1007</v>
      </c>
      <c r="F46" s="202">
        <v>-15.53</v>
      </c>
      <c r="G46" s="212">
        <f>SUMIF('Balance Sheet'!$E$5:$E$58,' Final report'!A46,'Balance Sheet'!$I$5:$I$58)</f>
        <v>1</v>
      </c>
      <c r="H46" s="213">
        <f>IFERROR(I46/G46,"0")</f>
        <v>991.47417679864952</v>
      </c>
      <c r="I46" s="214">
        <f>SUMIF('Balance Sheet'!$E$5:$E$58,' Final report'!A46,'Balance Sheet'!$M$5:$M$58)</f>
        <v>991.47417679864952</v>
      </c>
      <c r="J46" s="205">
        <v>0</v>
      </c>
      <c r="K46" s="209">
        <f>I46+J46</f>
        <v>991.47417679864952</v>
      </c>
      <c r="L46" s="215">
        <f>E46+F46-K46</f>
        <v>-4.1767986494960496E-3</v>
      </c>
      <c r="M46" s="217">
        <f>IFERROR(L46/E46,"0%")</f>
        <v>-4.1477642994002482E-6</v>
      </c>
      <c r="N46" s="216" t="s">
        <v>283</v>
      </c>
      <c r="O46" s="157"/>
    </row>
    <row r="47" spans="1:15" x14ac:dyDescent="0.2">
      <c r="A47" s="243" t="s">
        <v>164</v>
      </c>
      <c r="B47" s="213"/>
      <c r="C47" s="206"/>
      <c r="D47" s="206"/>
      <c r="E47" s="205"/>
      <c r="F47" s="202"/>
      <c r="G47" s="208"/>
      <c r="H47" s="213"/>
      <c r="I47" s="206"/>
      <c r="J47" s="205"/>
      <c r="K47" s="209"/>
      <c r="L47" s="215"/>
      <c r="M47" s="217"/>
      <c r="N47" s="211"/>
      <c r="O47" s="157"/>
    </row>
    <row r="48" spans="1:15" ht="25.5" x14ac:dyDescent="0.2">
      <c r="A48" s="242" t="s">
        <v>48</v>
      </c>
      <c r="B48" s="213" t="s">
        <v>165</v>
      </c>
      <c r="C48" s="206">
        <v>1000</v>
      </c>
      <c r="D48" s="206">
        <v>0.2</v>
      </c>
      <c r="E48" s="205">
        <f t="shared" ref="E48" si="4">C48*D48</f>
        <v>200</v>
      </c>
      <c r="F48" s="202">
        <v>-34.18</v>
      </c>
      <c r="G48" s="212">
        <f>SUMIF('Balance Sheet'!$E$5:$E$58,' Final report'!A48,'Balance Sheet'!$I$5:$I$58)</f>
        <v>1000</v>
      </c>
      <c r="H48" s="213">
        <f t="shared" ref="H48" si="5">IFERROR(I48/G48,"0")</f>
        <v>0.16581550887839483</v>
      </c>
      <c r="I48" s="214">
        <f>SUMIF('Balance Sheet'!$E$5:$E$58,' Final report'!A48,'Balance Sheet'!$M$5:$M$58)</f>
        <v>165.81550887839484</v>
      </c>
      <c r="J48" s="205">
        <v>0</v>
      </c>
      <c r="K48" s="209">
        <f>I48+J48</f>
        <v>165.81550887839484</v>
      </c>
      <c r="L48" s="215">
        <f t="shared" ref="L48" si="6">E48+F48-K48</f>
        <v>4.4911216051559677E-3</v>
      </c>
      <c r="M48" s="217">
        <f>IFERROR(L48/E48,"0%")</f>
        <v>2.2455608025779838E-5</v>
      </c>
      <c r="N48" s="216" t="s">
        <v>283</v>
      </c>
      <c r="O48" s="157"/>
    </row>
    <row r="49" spans="1:41" s="247" customFormat="1" ht="14.25" customHeight="1" x14ac:dyDescent="0.2">
      <c r="A49" s="218" t="s">
        <v>166</v>
      </c>
      <c r="B49" s="244"/>
      <c r="C49" s="220"/>
      <c r="D49" s="221"/>
      <c r="E49" s="221">
        <f>SUM(E39:E48)</f>
        <v>1207</v>
      </c>
      <c r="F49" s="222">
        <f>SUM(F39:F48)</f>
        <v>-49.71</v>
      </c>
      <c r="G49" s="245"/>
      <c r="H49" s="246"/>
      <c r="I49" s="221">
        <f>SUM(I39:I48)</f>
        <v>1157.2896856770444</v>
      </c>
      <c r="J49" s="221">
        <f>SUM(J39:J48)</f>
        <v>0</v>
      </c>
      <c r="K49" s="221">
        <f>SUM(K39:K48)</f>
        <v>1157.2896856770444</v>
      </c>
      <c r="L49" s="221">
        <f>SUM(L39:L48)</f>
        <v>3.1432295565991808E-4</v>
      </c>
      <c r="M49" s="223">
        <f>IFERROR(L49/E49,"0%")</f>
        <v>2.6041669897259159E-7</v>
      </c>
      <c r="N49" s="224"/>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row>
    <row r="50" spans="1:41" x14ac:dyDescent="0.2">
      <c r="A50" s="198" t="s">
        <v>167</v>
      </c>
      <c r="B50" s="248"/>
      <c r="C50" s="249"/>
      <c r="D50" s="249"/>
      <c r="E50" s="205"/>
      <c r="F50" s="250"/>
      <c r="G50" s="208"/>
      <c r="H50" s="213"/>
      <c r="I50" s="249"/>
      <c r="J50" s="251"/>
      <c r="K50" s="239"/>
      <c r="L50" s="210"/>
      <c r="M50" s="211"/>
      <c r="N50" s="211"/>
      <c r="O50" s="157"/>
    </row>
    <row r="51" spans="1:41" ht="25.5" x14ac:dyDescent="0.2">
      <c r="A51" s="198" t="s">
        <v>55</v>
      </c>
      <c r="B51" s="213" t="s">
        <v>163</v>
      </c>
      <c r="C51" s="205">
        <v>1</v>
      </c>
      <c r="D51" s="205">
        <v>49454</v>
      </c>
      <c r="E51" s="205">
        <f>C51*D51</f>
        <v>49454</v>
      </c>
      <c r="F51" s="250">
        <v>91.19</v>
      </c>
      <c r="G51" s="252">
        <f>SUMIF('Balance Sheet'!$E$5:$E$58,' Final report'!A51,'Balance Sheet'!$I$5:$I$58)</f>
        <v>0.99999999999999989</v>
      </c>
      <c r="H51" s="253">
        <f>IFERROR(I51/G51,"0")</f>
        <v>49545.194015489004</v>
      </c>
      <c r="I51" s="254">
        <f>SUMIF('Balance Sheet'!$E$5:$E$58,' Final report'!A51,'Balance Sheet'!$M$5:$M$58)</f>
        <v>49545.194015488996</v>
      </c>
      <c r="J51" s="255">
        <v>0</v>
      </c>
      <c r="K51" s="229">
        <f>I51+J51</f>
        <v>49545.194015488996</v>
      </c>
      <c r="L51" s="215">
        <f>E51+F51-K51</f>
        <v>-4.0154889939003624E-3</v>
      </c>
      <c r="M51" s="256">
        <f>IFERROR(L51/E51,"0%")</f>
        <v>-8.1196445058041061E-8</v>
      </c>
      <c r="N51" s="216" t="s">
        <v>283</v>
      </c>
      <c r="O51" s="157"/>
    </row>
    <row r="52" spans="1:41" x14ac:dyDescent="0.2">
      <c r="A52" s="218" t="s">
        <v>168</v>
      </c>
      <c r="B52" s="244"/>
      <c r="C52" s="220"/>
      <c r="D52" s="221"/>
      <c r="E52" s="221">
        <f>SUM(E51:E51)</f>
        <v>49454</v>
      </c>
      <c r="F52" s="222">
        <f>SUM(F51:F51)</f>
        <v>91.19</v>
      </c>
      <c r="G52" s="244"/>
      <c r="H52" s="220"/>
      <c r="I52" s="221">
        <f>SUM(I51:I51)</f>
        <v>49545.194015488996</v>
      </c>
      <c r="J52" s="221">
        <f>SUM(J51:J51)</f>
        <v>0</v>
      </c>
      <c r="K52" s="221">
        <f>SUM(K51:K51)</f>
        <v>49545.194015488996</v>
      </c>
      <c r="L52" s="221">
        <f>SUM(L51:L51)</f>
        <v>-4.0154889939003624E-3</v>
      </c>
      <c r="M52" s="257">
        <f>IFERROR(L52/E52,"0%")</f>
        <v>-8.1196445058041061E-8</v>
      </c>
      <c r="N52" s="224"/>
      <c r="O52" s="157"/>
    </row>
    <row r="53" spans="1:41" x14ac:dyDescent="0.2">
      <c r="A53" s="258" t="s">
        <v>169</v>
      </c>
      <c r="B53" s="259"/>
      <c r="C53" s="260"/>
      <c r="D53" s="261"/>
      <c r="E53" s="262">
        <f>E52+E49+E37+E31+E24+E20</f>
        <v>60441</v>
      </c>
      <c r="F53" s="263">
        <f>F52+F49+F37+F31+F24+F20</f>
        <v>0</v>
      </c>
      <c r="G53" s="259"/>
      <c r="H53" s="260"/>
      <c r="I53" s="262">
        <f>I52+I49+I37+I31+I24+I20</f>
        <v>60441</v>
      </c>
      <c r="J53" s="262">
        <f>J52+J49+J37+J31+J24+J20</f>
        <v>0</v>
      </c>
      <c r="K53" s="262">
        <f>K52+K49+K37+K31+K24+K20</f>
        <v>60441</v>
      </c>
      <c r="L53" s="262">
        <f>L52+L49+L37+L31+L24+L20</f>
        <v>2.2737367544323206E-12</v>
      </c>
      <c r="M53" s="264">
        <f>IFERROR(L53/E53,"0%")</f>
        <v>3.761911209993747E-17</v>
      </c>
      <c r="N53" s="265"/>
      <c r="O53" s="157"/>
    </row>
    <row r="54" spans="1:41" ht="25.5" x14ac:dyDescent="0.2">
      <c r="A54" s="266" t="s">
        <v>170</v>
      </c>
      <c r="B54" s="267"/>
      <c r="C54" s="268"/>
      <c r="D54" s="269"/>
      <c r="E54" s="270"/>
      <c r="F54" s="271"/>
      <c r="G54" s="267"/>
      <c r="H54" s="272"/>
      <c r="I54" s="269"/>
      <c r="J54" s="272"/>
      <c r="K54" s="209"/>
      <c r="L54" s="215"/>
      <c r="M54" s="273"/>
      <c r="N54" s="273"/>
      <c r="O54" s="157"/>
    </row>
    <row r="55" spans="1:41" ht="25.5" x14ac:dyDescent="0.2">
      <c r="A55" s="274" t="s">
        <v>171</v>
      </c>
      <c r="B55" s="275"/>
      <c r="C55" s="276"/>
      <c r="D55" s="277"/>
      <c r="E55" s="277">
        <f>E53+E54</f>
        <v>60441</v>
      </c>
      <c r="F55" s="278">
        <f>F53+F54</f>
        <v>0</v>
      </c>
      <c r="G55" s="275"/>
      <c r="H55" s="276"/>
      <c r="I55" s="277">
        <f>I53+I54</f>
        <v>60441</v>
      </c>
      <c r="J55" s="277">
        <f>J53+J54</f>
        <v>0</v>
      </c>
      <c r="K55" s="277">
        <f>K53+K54</f>
        <v>60441</v>
      </c>
      <c r="L55" s="277">
        <f>L53+L54</f>
        <v>2.2737367544323206E-12</v>
      </c>
      <c r="M55" s="223">
        <f>IFERROR(L55/E55,"0%")</f>
        <v>3.761911209993747E-17</v>
      </c>
      <c r="N55" s="265"/>
      <c r="O55" s="157"/>
    </row>
    <row r="56" spans="1:41" x14ac:dyDescent="0.2">
      <c r="A56" s="304" t="s">
        <v>172</v>
      </c>
      <c r="B56" s="305"/>
      <c r="C56" s="272"/>
      <c r="D56" s="269"/>
      <c r="E56" s="270"/>
      <c r="F56" s="280"/>
      <c r="G56" s="279"/>
      <c r="H56" s="272"/>
      <c r="I56" s="269"/>
      <c r="J56" s="272"/>
      <c r="K56" s="281"/>
      <c r="L56" s="282"/>
      <c r="M56" s="273"/>
      <c r="N56" s="273"/>
      <c r="O56" s="157"/>
    </row>
    <row r="57" spans="1:41" x14ac:dyDescent="0.2">
      <c r="A57" s="306" t="s">
        <v>173</v>
      </c>
      <c r="B57" s="307" t="s">
        <v>174</v>
      </c>
      <c r="C57" s="272"/>
      <c r="D57" s="272"/>
      <c r="E57" s="270"/>
      <c r="F57" s="280"/>
      <c r="G57" s="279"/>
      <c r="H57" s="272"/>
      <c r="I57" s="272"/>
      <c r="J57" s="272"/>
      <c r="K57" s="281"/>
      <c r="L57" s="282"/>
      <c r="M57" s="273"/>
      <c r="N57" s="273"/>
      <c r="O57" s="157"/>
    </row>
    <row r="58" spans="1:41" x14ac:dyDescent="0.2">
      <c r="A58" s="283" t="s">
        <v>175</v>
      </c>
      <c r="B58" s="284"/>
      <c r="C58" s="276"/>
      <c r="D58" s="277"/>
      <c r="E58" s="277">
        <f>E55</f>
        <v>60441</v>
      </c>
      <c r="F58" s="278">
        <f>F55</f>
        <v>0</v>
      </c>
      <c r="G58" s="284"/>
      <c r="H58" s="276"/>
      <c r="I58" s="277">
        <f>I55</f>
        <v>60441</v>
      </c>
      <c r="J58" s="277">
        <f>J55</f>
        <v>0</v>
      </c>
      <c r="K58" s="277">
        <f>K55</f>
        <v>60441</v>
      </c>
      <c r="L58" s="277">
        <f>L55</f>
        <v>2.2737367544323206E-12</v>
      </c>
      <c r="M58" s="223">
        <f>IFERROR(L58/E58,"0%")</f>
        <v>3.761911209993747E-17</v>
      </c>
      <c r="N58" s="265"/>
      <c r="O58" s="157"/>
    </row>
    <row r="59" spans="1:41" ht="27" x14ac:dyDescent="0.2">
      <c r="A59" s="285" t="s">
        <v>176</v>
      </c>
      <c r="B59" s="286"/>
      <c r="C59" s="287"/>
      <c r="D59" s="288"/>
      <c r="E59" s="289"/>
      <c r="F59" s="290"/>
      <c r="G59" s="286"/>
      <c r="H59" s="287"/>
      <c r="I59" s="288"/>
      <c r="J59" s="287"/>
      <c r="K59" s="291"/>
      <c r="L59" s="292"/>
      <c r="M59" s="292"/>
      <c r="N59" s="292"/>
      <c r="O59" s="157"/>
    </row>
    <row r="60" spans="1:41" x14ac:dyDescent="0.2">
      <c r="A60" s="258" t="s">
        <v>177</v>
      </c>
      <c r="B60" s="293"/>
      <c r="C60" s="294"/>
      <c r="D60" s="295"/>
      <c r="E60" s="296">
        <f>E58</f>
        <v>60441</v>
      </c>
      <c r="F60" s="297">
        <f>F58</f>
        <v>0</v>
      </c>
      <c r="G60" s="293"/>
      <c r="H60" s="294"/>
      <c r="I60" s="296">
        <f>I58</f>
        <v>60441</v>
      </c>
      <c r="J60" s="296">
        <f>J58</f>
        <v>0</v>
      </c>
      <c r="K60" s="296">
        <f>K58</f>
        <v>60441</v>
      </c>
      <c r="L60" s="296">
        <f>L58</f>
        <v>2.2737367544323206E-12</v>
      </c>
      <c r="M60" s="298">
        <f>IFERROR(L60/E60,"0%")</f>
        <v>3.761911209993747E-17</v>
      </c>
      <c r="N60" s="299"/>
      <c r="O60" s="157"/>
    </row>
  </sheetData>
  <pageMargins left="0.23" right="0.26" top="0.32" bottom="0.81" header="0.2" footer="0.5"/>
  <pageSetup paperSize="9" scale="57" orientation="landscape" r:id="rId1"/>
  <headerFooter alignWithMargins="0">
    <oddFooter>&amp;L&amp;"Times New Roman,Regular"&amp;9 2021.1 - &amp;F - &amp;A&amp;R&amp;"Times New Roman,Regular"&amp;9&amp;P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1"/>
  <sheetViews>
    <sheetView topLeftCell="A3" zoomScaleNormal="100" workbookViewId="0">
      <selection activeCell="I15" sqref="I15"/>
    </sheetView>
  </sheetViews>
  <sheetFormatPr defaultColWidth="9.28515625" defaultRowHeight="15" x14ac:dyDescent="0.25"/>
  <cols>
    <col min="1" max="1" width="25.28515625" style="41" customWidth="1"/>
    <col min="2" max="2" width="47.7109375" style="41" customWidth="1"/>
    <col min="3" max="3" width="12" style="99" customWidth="1"/>
    <col min="4" max="4" width="12.28515625" style="41" customWidth="1"/>
    <col min="5" max="16384" width="9.28515625" style="41"/>
  </cols>
  <sheetData>
    <row r="1" spans="1:5" ht="18.75" x14ac:dyDescent="0.25">
      <c r="A1" s="38" t="s">
        <v>178</v>
      </c>
      <c r="B1" s="39"/>
      <c r="C1" s="90"/>
      <c r="D1" s="39"/>
      <c r="E1" s="40"/>
    </row>
    <row r="2" spans="1:5" ht="15.75" thickBot="1" x14ac:dyDescent="0.3">
      <c r="A2" s="42"/>
      <c r="B2" s="39"/>
      <c r="C2" s="90"/>
      <c r="D2" s="39"/>
      <c r="E2" s="40"/>
    </row>
    <row r="3" spans="1:5" x14ac:dyDescent="0.25">
      <c r="A3" s="43"/>
      <c r="B3" s="44"/>
      <c r="C3" s="91" t="s">
        <v>179</v>
      </c>
      <c r="D3" s="87" t="s">
        <v>180</v>
      </c>
      <c r="E3" s="40"/>
    </row>
    <row r="4" spans="1:5" ht="45.75" customHeight="1" thickBot="1" x14ac:dyDescent="0.3">
      <c r="A4" s="45"/>
      <c r="B4" s="39"/>
      <c r="C4" s="92" t="s">
        <v>181</v>
      </c>
      <c r="D4" s="88" t="s">
        <v>182</v>
      </c>
      <c r="E4" s="40"/>
    </row>
    <row r="5" spans="1:5" ht="15.75" thickBot="1" x14ac:dyDescent="0.3">
      <c r="A5" s="46" t="s">
        <v>183</v>
      </c>
      <c r="B5" s="47"/>
      <c r="C5" s="48"/>
      <c r="D5" s="89"/>
      <c r="E5" s="40"/>
    </row>
    <row r="6" spans="1:5" ht="15.75" thickBot="1" x14ac:dyDescent="0.3">
      <c r="A6" s="49"/>
      <c r="B6" s="39"/>
      <c r="C6" s="48"/>
      <c r="D6" s="89"/>
      <c r="E6" s="40"/>
    </row>
    <row r="7" spans="1:5" ht="15.75" thickBot="1" x14ac:dyDescent="0.3">
      <c r="A7" s="49" t="s">
        <v>184</v>
      </c>
      <c r="B7" s="39"/>
      <c r="C7" s="50">
        <v>50661</v>
      </c>
      <c r="D7" s="93"/>
      <c r="E7" s="40"/>
    </row>
    <row r="8" spans="1:5" ht="15.75" thickBot="1" x14ac:dyDescent="0.3">
      <c r="A8" s="49"/>
      <c r="B8" s="39"/>
      <c r="C8" s="48"/>
      <c r="D8" s="89"/>
      <c r="E8" s="40"/>
    </row>
    <row r="9" spans="1:5" ht="15.75" thickBot="1" x14ac:dyDescent="0.3">
      <c r="A9" s="49" t="s">
        <v>185</v>
      </c>
      <c r="B9" s="39"/>
      <c r="C9" s="50">
        <v>9780</v>
      </c>
      <c r="D9" s="93"/>
      <c r="E9" s="40"/>
    </row>
    <row r="10" spans="1:5" x14ac:dyDescent="0.25">
      <c r="A10" s="49" t="s">
        <v>186</v>
      </c>
      <c r="B10" s="51"/>
      <c r="C10" s="48"/>
      <c r="D10" s="89"/>
      <c r="E10" s="40"/>
    </row>
    <row r="11" spans="1:5" x14ac:dyDescent="0.25">
      <c r="A11" s="52" t="s">
        <v>187</v>
      </c>
      <c r="B11" s="53" t="s">
        <v>188</v>
      </c>
      <c r="C11" s="48"/>
      <c r="D11" s="89"/>
      <c r="E11" s="40"/>
    </row>
    <row r="12" spans="1:5" x14ac:dyDescent="0.25">
      <c r="A12" s="54" t="s">
        <v>284</v>
      </c>
      <c r="B12" s="55"/>
      <c r="C12" s="56">
        <v>9780</v>
      </c>
      <c r="D12" s="93"/>
      <c r="E12" s="40"/>
    </row>
    <row r="13" spans="1:5" x14ac:dyDescent="0.25">
      <c r="A13" s="57"/>
      <c r="B13" s="55"/>
      <c r="C13" s="56"/>
      <c r="D13" s="89"/>
      <c r="E13" s="40"/>
    </row>
    <row r="14" spans="1:5" x14ac:dyDescent="0.25">
      <c r="A14" s="49"/>
      <c r="B14" s="39"/>
      <c r="C14" s="48"/>
      <c r="D14" s="89"/>
      <c r="E14" s="40"/>
    </row>
    <row r="15" spans="1:5" ht="15.75" x14ac:dyDescent="0.25">
      <c r="A15" s="49" t="s">
        <v>189</v>
      </c>
      <c r="B15" s="39"/>
      <c r="C15" s="56"/>
      <c r="D15" s="93"/>
      <c r="E15" s="40"/>
    </row>
    <row r="16" spans="1:5" x14ac:dyDescent="0.25">
      <c r="A16" s="78" t="s">
        <v>190</v>
      </c>
      <c r="B16" s="79"/>
      <c r="C16" s="48"/>
      <c r="D16" s="89"/>
      <c r="E16" s="40"/>
    </row>
    <row r="17" spans="1:5" ht="15.75" x14ac:dyDescent="0.25">
      <c r="A17" s="80" t="s">
        <v>191</v>
      </c>
      <c r="B17" s="81"/>
      <c r="C17" s="56"/>
      <c r="D17" s="93"/>
      <c r="E17" s="40"/>
    </row>
    <row r="18" spans="1:5" ht="15.75" x14ac:dyDescent="0.25">
      <c r="A18" s="80" t="s">
        <v>192</v>
      </c>
      <c r="B18" s="81"/>
      <c r="C18" s="56"/>
      <c r="D18" s="93"/>
      <c r="E18" s="40"/>
    </row>
    <row r="19" spans="1:5" ht="15.75" thickBot="1" x14ac:dyDescent="0.3">
      <c r="A19" s="49"/>
      <c r="B19" s="39"/>
      <c r="C19" s="48"/>
      <c r="D19" s="89"/>
      <c r="E19" s="40"/>
    </row>
    <row r="20" spans="1:5" ht="15.75" thickBot="1" x14ac:dyDescent="0.3">
      <c r="A20" s="49" t="s">
        <v>193</v>
      </c>
      <c r="B20" s="39"/>
      <c r="C20" s="50">
        <f>C7+C9</f>
        <v>60441</v>
      </c>
      <c r="D20" s="93"/>
      <c r="E20" s="40"/>
    </row>
    <row r="21" spans="1:5" ht="15.75" thickBot="1" x14ac:dyDescent="0.3">
      <c r="A21" s="49"/>
      <c r="B21" s="39"/>
      <c r="C21" s="48"/>
      <c r="D21" s="89"/>
      <c r="E21" s="40"/>
    </row>
    <row r="22" spans="1:5" ht="15.75" thickBot="1" x14ac:dyDescent="0.3">
      <c r="A22" s="58" t="s">
        <v>194</v>
      </c>
      <c r="B22" s="59"/>
      <c r="C22" s="48"/>
      <c r="D22" s="89"/>
      <c r="E22" s="40"/>
    </row>
    <row r="23" spans="1:5" ht="15.75" thickBot="1" x14ac:dyDescent="0.3">
      <c r="A23" s="49"/>
      <c r="B23" s="39"/>
      <c r="C23" s="48"/>
      <c r="D23" s="89"/>
      <c r="E23" s="40"/>
    </row>
    <row r="24" spans="1:5" ht="16.5" thickBot="1" x14ac:dyDescent="0.3">
      <c r="A24" s="49" t="s">
        <v>195</v>
      </c>
      <c r="B24" s="39"/>
      <c r="C24" s="50">
        <f>C20</f>
        <v>60441</v>
      </c>
      <c r="D24" s="89"/>
      <c r="E24" s="40"/>
    </row>
    <row r="25" spans="1:5" ht="15.75" thickBot="1" x14ac:dyDescent="0.3">
      <c r="A25" s="60" t="s">
        <v>196</v>
      </c>
      <c r="B25" s="39"/>
      <c r="C25" s="48"/>
      <c r="D25" s="61">
        <f>C7/C24</f>
        <v>0.83818930858192287</v>
      </c>
      <c r="E25" s="40"/>
    </row>
    <row r="26" spans="1:5" ht="15.75" thickTop="1" x14ac:dyDescent="0.25">
      <c r="A26" s="49"/>
      <c r="B26" s="39"/>
      <c r="C26" s="48"/>
      <c r="D26" s="89"/>
      <c r="E26" s="40"/>
    </row>
    <row r="27" spans="1:5" s="64" customFormat="1" x14ac:dyDescent="0.25">
      <c r="A27" s="82" t="s">
        <v>190</v>
      </c>
      <c r="B27" s="83"/>
      <c r="C27" s="62"/>
      <c r="D27" s="94"/>
      <c r="E27" s="63"/>
    </row>
    <row r="28" spans="1:5" s="64" customFormat="1" ht="15.75" x14ac:dyDescent="0.25">
      <c r="A28" s="84" t="s">
        <v>197</v>
      </c>
      <c r="B28" s="85"/>
      <c r="C28" s="65"/>
      <c r="D28" s="94"/>
      <c r="E28" s="63"/>
    </row>
    <row r="29" spans="1:5" x14ac:dyDescent="0.25">
      <c r="A29" s="66"/>
      <c r="B29" s="67"/>
      <c r="C29" s="48"/>
      <c r="D29" s="89"/>
      <c r="E29" s="40"/>
    </row>
    <row r="30" spans="1:5" ht="16.5" thickBot="1" x14ac:dyDescent="0.3">
      <c r="A30" s="68" t="s">
        <v>198</v>
      </c>
      <c r="B30" s="67"/>
      <c r="C30" s="69">
        <f>C24</f>
        <v>60441</v>
      </c>
      <c r="D30" s="89"/>
      <c r="E30" s="40"/>
    </row>
    <row r="31" spans="1:5" ht="16.5" thickTop="1" thickBot="1" x14ac:dyDescent="0.3">
      <c r="A31" s="70" t="s">
        <v>199</v>
      </c>
      <c r="B31" s="71"/>
      <c r="C31" s="48"/>
      <c r="D31" s="61">
        <f>C7/C30</f>
        <v>0.83818930858192287</v>
      </c>
      <c r="E31" s="40"/>
    </row>
    <row r="32" spans="1:5" ht="16.5" thickTop="1" thickBot="1" x14ac:dyDescent="0.3">
      <c r="A32" s="72"/>
      <c r="B32" s="73"/>
      <c r="C32" s="95"/>
      <c r="D32" s="96" t="s">
        <v>200</v>
      </c>
      <c r="E32" s="40"/>
    </row>
    <row r="33" spans="1:4" x14ac:dyDescent="0.25">
      <c r="A33" s="51"/>
      <c r="B33" s="51"/>
      <c r="C33" s="97"/>
      <c r="D33" s="51"/>
    </row>
    <row r="34" spans="1:4" ht="24.75" customHeight="1" x14ac:dyDescent="0.25">
      <c r="A34" s="338" t="s">
        <v>201</v>
      </c>
      <c r="B34" s="339"/>
      <c r="C34" s="339"/>
      <c r="D34" s="339"/>
    </row>
    <row r="35" spans="1:4" x14ac:dyDescent="0.25">
      <c r="A35" s="74" t="s">
        <v>202</v>
      </c>
      <c r="B35" s="74"/>
      <c r="C35" s="98"/>
      <c r="D35" s="74"/>
    </row>
    <row r="36" spans="1:4" x14ac:dyDescent="0.25">
      <c r="A36" s="74" t="s">
        <v>203</v>
      </c>
      <c r="B36" s="74"/>
      <c r="C36" s="98"/>
      <c r="D36" s="74"/>
    </row>
    <row r="37" spans="1:4" x14ac:dyDescent="0.25">
      <c r="A37" s="86" t="s">
        <v>204</v>
      </c>
      <c r="B37" s="74"/>
      <c r="C37" s="98"/>
      <c r="D37" s="74"/>
    </row>
    <row r="38" spans="1:4" x14ac:dyDescent="0.25">
      <c r="A38" s="74" t="s">
        <v>205</v>
      </c>
      <c r="B38" s="74"/>
      <c r="C38" s="98"/>
      <c r="D38" s="74"/>
    </row>
    <row r="39" spans="1:4" x14ac:dyDescent="0.25">
      <c r="A39" s="74" t="s">
        <v>206</v>
      </c>
      <c r="B39" s="74"/>
      <c r="C39" s="98"/>
      <c r="D39" s="74"/>
    </row>
    <row r="40" spans="1:4" x14ac:dyDescent="0.25">
      <c r="A40" s="340" t="s">
        <v>207</v>
      </c>
      <c r="B40" s="340"/>
      <c r="C40" s="98"/>
      <c r="D40" s="74"/>
    </row>
    <row r="41" spans="1:4" x14ac:dyDescent="0.25">
      <c r="A41" s="340" t="s">
        <v>208</v>
      </c>
      <c r="B41" s="340"/>
    </row>
  </sheetData>
  <mergeCells count="3">
    <mergeCell ref="A34:D34"/>
    <mergeCell ref="A40:B40"/>
    <mergeCell ref="A41:B41"/>
  </mergeCells>
  <pageMargins left="0.51181102362204722" right="0.43307086614173229" top="0.74803149606299213" bottom="0.74803149606299213" header="0.31496062992125984" footer="0.31496062992125984"/>
  <pageSetup orientation="portrait" r:id="rId1"/>
  <headerFooter alignWithMargins="0">
    <oddFooter>&amp;L&amp;K01+0002021.1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116" workbookViewId="0">
      <selection activeCell="D7" sqref="D7"/>
    </sheetView>
  </sheetViews>
  <sheetFormatPr defaultRowHeight="15" x14ac:dyDescent="0.25"/>
  <cols>
    <col min="1" max="1" width="31.28515625" bestFit="1" customWidth="1"/>
    <col min="2" max="2" width="11" customWidth="1"/>
    <col min="3" max="3" width="14.85546875" customWidth="1"/>
    <col min="4" max="4" width="15.42578125" customWidth="1"/>
  </cols>
  <sheetData>
    <row r="1" spans="1:4" x14ac:dyDescent="0.25">
      <c r="A1" t="s">
        <v>209</v>
      </c>
      <c r="B1" t="s">
        <v>182</v>
      </c>
      <c r="C1" t="s">
        <v>210</v>
      </c>
      <c r="D1" s="76" t="s">
        <v>211</v>
      </c>
    </row>
    <row r="2" spans="1:4" x14ac:dyDescent="0.25">
      <c r="A2" t="s">
        <v>212</v>
      </c>
      <c r="C2" s="3">
        <f>'3.  Expected sources of funding'!C30</f>
        <v>60441</v>
      </c>
      <c r="D2" s="3">
        <f>' Final report'!I60</f>
        <v>60441</v>
      </c>
    </row>
    <row r="3" spans="1:4" x14ac:dyDescent="0.25">
      <c r="A3" t="s">
        <v>213</v>
      </c>
      <c r="B3" s="75">
        <f>'3.  Expected sources of funding'!D31</f>
        <v>0.83818930858192287</v>
      </c>
      <c r="C3" s="3">
        <f>C2*B3</f>
        <v>50661</v>
      </c>
      <c r="D3" s="3">
        <f>D2*B3</f>
        <v>50661</v>
      </c>
    </row>
    <row r="4" spans="1:4" x14ac:dyDescent="0.25">
      <c r="A4" t="s">
        <v>23</v>
      </c>
      <c r="B4" s="75">
        <f>1-B3</f>
        <v>0.16181069141807713</v>
      </c>
      <c r="C4" s="3">
        <f>C2-C3</f>
        <v>9780</v>
      </c>
      <c r="D4" s="3">
        <f>D2*B4</f>
        <v>9780</v>
      </c>
    </row>
    <row r="5" spans="1:4" x14ac:dyDescent="0.25">
      <c r="A5" t="s">
        <v>214</v>
      </c>
      <c r="C5" s="3">
        <f>C3*0.8</f>
        <v>40528.800000000003</v>
      </c>
      <c r="D5" s="3">
        <f>Table2[[#This Row],[Budgeted]]</f>
        <v>40528.800000000003</v>
      </c>
    </row>
    <row r="6" spans="1:4" x14ac:dyDescent="0.25">
      <c r="A6" t="s">
        <v>215</v>
      </c>
      <c r="D6" s="3">
        <v>0</v>
      </c>
    </row>
    <row r="7" spans="1:4" x14ac:dyDescent="0.25">
      <c r="A7" t="s">
        <v>216</v>
      </c>
      <c r="C7" s="3">
        <f>C3-C5</f>
        <v>10132.199999999997</v>
      </c>
      <c r="D7" s="3">
        <f>D3-D5</f>
        <v>10132.199999999997</v>
      </c>
    </row>
    <row r="9" spans="1:4" x14ac:dyDescent="0.25">
      <c r="C9" s="3"/>
    </row>
    <row r="10" spans="1:4" x14ac:dyDescent="0.25">
      <c r="C10" s="3"/>
    </row>
    <row r="11" spans="1:4" x14ac:dyDescent="0.25">
      <c r="C11" s="3"/>
    </row>
    <row r="12" spans="1:4" x14ac:dyDescent="0.25">
      <c r="C12" s="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workbookViewId="0">
      <selection activeCell="H7" sqref="H7"/>
    </sheetView>
  </sheetViews>
  <sheetFormatPr defaultRowHeight="15" x14ac:dyDescent="0.25"/>
  <cols>
    <col min="1" max="1" width="24" customWidth="1"/>
    <col min="2" max="2" width="13.85546875" bestFit="1" customWidth="1"/>
    <col min="3" max="3" width="20.28515625" customWidth="1"/>
  </cols>
  <sheetData>
    <row r="1" spans="1:3" x14ac:dyDescent="0.25">
      <c r="A1" t="s">
        <v>8</v>
      </c>
      <c r="B1" t="s">
        <v>217</v>
      </c>
      <c r="C1" t="s">
        <v>218</v>
      </c>
    </row>
    <row r="2" spans="1:3" x14ac:dyDescent="0.25">
      <c r="A2" t="s">
        <v>270</v>
      </c>
      <c r="B2" t="s">
        <v>44</v>
      </c>
      <c r="C2" t="s">
        <v>24</v>
      </c>
    </row>
    <row r="3" spans="1:3" x14ac:dyDescent="0.25">
      <c r="A3" t="s">
        <v>29</v>
      </c>
      <c r="B3" t="s">
        <v>23</v>
      </c>
      <c r="C3" t="s">
        <v>219</v>
      </c>
    </row>
    <row r="4" spans="1:3" x14ac:dyDescent="0.25">
      <c r="B4" t="s">
        <v>90</v>
      </c>
      <c r="C4" t="s">
        <v>220</v>
      </c>
    </row>
    <row r="5" spans="1:3" x14ac:dyDescent="0.25">
      <c r="C5" t="s">
        <v>221</v>
      </c>
    </row>
    <row r="6" spans="1:3" x14ac:dyDescent="0.25">
      <c r="C6" t="s">
        <v>45</v>
      </c>
    </row>
    <row r="7" spans="1:3" x14ac:dyDescent="0.25">
      <c r="C7" t="s">
        <v>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2"/>
  <sheetViews>
    <sheetView topLeftCell="A16" workbookViewId="0">
      <selection activeCell="E18" sqref="E18"/>
    </sheetView>
  </sheetViews>
  <sheetFormatPr defaultColWidth="8.85546875" defaultRowHeight="14.25" x14ac:dyDescent="0.2"/>
  <cols>
    <col min="1" max="1" width="22" style="20" customWidth="1"/>
    <col min="2" max="2" width="64.5703125" style="20" customWidth="1"/>
    <col min="3" max="3" width="8.85546875" style="21" customWidth="1"/>
    <col min="4" max="16384" width="8.85546875" style="21"/>
  </cols>
  <sheetData>
    <row r="1" spans="1:2" ht="15" thickBot="1" x14ac:dyDescent="0.25"/>
    <row r="2" spans="1:2" ht="25.15" customHeight="1" thickBot="1" x14ac:dyDescent="0.25">
      <c r="A2" s="31" t="s">
        <v>8</v>
      </c>
      <c r="B2" s="25" t="s">
        <v>222</v>
      </c>
    </row>
    <row r="3" spans="1:2" ht="25.15" customHeight="1" x14ac:dyDescent="0.2">
      <c r="A3" s="32" t="s">
        <v>217</v>
      </c>
      <c r="B3" s="22" t="s">
        <v>223</v>
      </c>
    </row>
    <row r="4" spans="1:2" ht="25.15" customHeight="1" x14ac:dyDescent="0.2">
      <c r="A4" s="33"/>
      <c r="B4" s="23" t="s">
        <v>224</v>
      </c>
    </row>
    <row r="5" spans="1:2" ht="25.15" customHeight="1" x14ac:dyDescent="0.2">
      <c r="A5" s="33"/>
      <c r="B5" s="23" t="s">
        <v>225</v>
      </c>
    </row>
    <row r="6" spans="1:2" ht="25.15" customHeight="1" thickBot="1" x14ac:dyDescent="0.25">
      <c r="A6" s="34"/>
      <c r="B6" s="24" t="s">
        <v>226</v>
      </c>
    </row>
    <row r="7" spans="1:2" ht="25.15" customHeight="1" x14ac:dyDescent="0.2">
      <c r="A7" s="32" t="s">
        <v>227</v>
      </c>
      <c r="B7" s="22" t="s">
        <v>228</v>
      </c>
    </row>
    <row r="8" spans="1:2" ht="25.15" customHeight="1" thickBot="1" x14ac:dyDescent="0.25">
      <c r="A8" s="34"/>
      <c r="B8" s="24" t="s">
        <v>229</v>
      </c>
    </row>
    <row r="9" spans="1:2" ht="25.15" customHeight="1" x14ac:dyDescent="0.2">
      <c r="A9" s="32" t="s">
        <v>11</v>
      </c>
      <c r="B9" s="22" t="s">
        <v>230</v>
      </c>
    </row>
    <row r="10" spans="1:2" ht="25.15" customHeight="1" thickBot="1" x14ac:dyDescent="0.25">
      <c r="A10" s="34"/>
      <c r="B10" s="24" t="s">
        <v>231</v>
      </c>
    </row>
    <row r="11" spans="1:2" ht="25.15" customHeight="1" x14ac:dyDescent="0.2">
      <c r="A11" s="32" t="s">
        <v>12</v>
      </c>
      <c r="B11" s="22" t="s">
        <v>232</v>
      </c>
    </row>
    <row r="12" spans="1:2" ht="25.15" customHeight="1" thickBot="1" x14ac:dyDescent="0.25">
      <c r="A12" s="34"/>
      <c r="B12" s="24" t="s">
        <v>231</v>
      </c>
    </row>
    <row r="13" spans="1:2" ht="25.15" customHeight="1" x14ac:dyDescent="0.2">
      <c r="A13" s="32" t="s">
        <v>233</v>
      </c>
      <c r="B13" s="22" t="s">
        <v>234</v>
      </c>
    </row>
    <row r="14" spans="1:2" ht="28.15" customHeight="1" x14ac:dyDescent="0.2">
      <c r="A14" s="33"/>
      <c r="B14" s="23" t="s">
        <v>235</v>
      </c>
    </row>
    <row r="15" spans="1:2" ht="36" customHeight="1" x14ac:dyDescent="0.2">
      <c r="A15" s="33"/>
      <c r="B15" s="23" t="s">
        <v>236</v>
      </c>
    </row>
    <row r="16" spans="1:2" ht="25.15" customHeight="1" thickBot="1" x14ac:dyDescent="0.25">
      <c r="A16" s="34"/>
      <c r="B16" s="24" t="s">
        <v>237</v>
      </c>
    </row>
    <row r="17" spans="1:2" ht="30.6" customHeight="1" x14ac:dyDescent="0.2">
      <c r="A17" s="33" t="s">
        <v>238</v>
      </c>
      <c r="B17" s="26" t="s">
        <v>239</v>
      </c>
    </row>
    <row r="18" spans="1:2" ht="25.15" customHeight="1" thickBot="1" x14ac:dyDescent="0.25">
      <c r="A18" s="33"/>
      <c r="B18" s="29" t="s">
        <v>240</v>
      </c>
    </row>
    <row r="19" spans="1:2" ht="31.9" customHeight="1" x14ac:dyDescent="0.2">
      <c r="A19" s="32" t="s">
        <v>14</v>
      </c>
      <c r="B19" s="22" t="s">
        <v>241</v>
      </c>
    </row>
    <row r="20" spans="1:2" ht="25.15" customHeight="1" x14ac:dyDescent="0.2">
      <c r="A20" s="33"/>
      <c r="B20" s="27" t="s">
        <v>242</v>
      </c>
    </row>
    <row r="21" spans="1:2" ht="25.15" customHeight="1" thickBot="1" x14ac:dyDescent="0.25">
      <c r="A21" s="34"/>
      <c r="B21" s="28" t="s">
        <v>243</v>
      </c>
    </row>
    <row r="22" spans="1:2" ht="25.15" customHeight="1" x14ac:dyDescent="0.2">
      <c r="A22" s="32" t="s">
        <v>244</v>
      </c>
      <c r="B22" s="22" t="s">
        <v>245</v>
      </c>
    </row>
    <row r="23" spans="1:2" ht="25.15" customHeight="1" x14ac:dyDescent="0.2">
      <c r="A23" s="33"/>
      <c r="B23" s="23" t="s">
        <v>246</v>
      </c>
    </row>
    <row r="24" spans="1:2" ht="25.15" customHeight="1" x14ac:dyDescent="0.2">
      <c r="A24" s="33"/>
      <c r="B24" s="23" t="s">
        <v>247</v>
      </c>
    </row>
    <row r="25" spans="1:2" ht="25.15" customHeight="1" thickBot="1" x14ac:dyDescent="0.25">
      <c r="A25" s="34"/>
      <c r="B25" s="24" t="s">
        <v>248</v>
      </c>
    </row>
    <row r="26" spans="1:2" ht="25.15" customHeight="1" x14ac:dyDescent="0.2">
      <c r="A26" s="32" t="s">
        <v>16</v>
      </c>
      <c r="B26" s="22" t="s">
        <v>249</v>
      </c>
    </row>
    <row r="27" spans="1:2" ht="38.450000000000003" customHeight="1" x14ac:dyDescent="0.2">
      <c r="A27" s="33"/>
      <c r="B27" s="23" t="s">
        <v>250</v>
      </c>
    </row>
    <row r="28" spans="1:2" ht="37.15" customHeight="1" thickBot="1" x14ac:dyDescent="0.25">
      <c r="A28" s="34"/>
      <c r="B28" s="24" t="s">
        <v>251</v>
      </c>
    </row>
    <row r="29" spans="1:2" ht="25.15" customHeight="1" x14ac:dyDescent="0.2">
      <c r="A29" s="32" t="s">
        <v>17</v>
      </c>
      <c r="B29" s="22" t="s">
        <v>252</v>
      </c>
    </row>
    <row r="30" spans="1:2" ht="25.15" customHeight="1" thickBot="1" x14ac:dyDescent="0.25">
      <c r="A30" s="34"/>
      <c r="B30" s="24" t="s">
        <v>253</v>
      </c>
    </row>
    <row r="31" spans="1:2" ht="25.15" customHeight="1" x14ac:dyDescent="0.2">
      <c r="A31" s="32" t="s">
        <v>18</v>
      </c>
      <c r="B31" s="22" t="s">
        <v>254</v>
      </c>
    </row>
    <row r="32" spans="1:2" ht="25.15" customHeight="1" x14ac:dyDescent="0.2">
      <c r="A32" s="33"/>
      <c r="B32" s="23" t="s">
        <v>255</v>
      </c>
    </row>
    <row r="33" spans="1:2" ht="25.15" customHeight="1" thickBot="1" x14ac:dyDescent="0.25">
      <c r="A33" s="34"/>
      <c r="B33" s="24" t="s">
        <v>256</v>
      </c>
    </row>
    <row r="34" spans="1:2" ht="36.6" customHeight="1" thickBot="1" x14ac:dyDescent="0.25">
      <c r="A34" s="31" t="s">
        <v>19</v>
      </c>
      <c r="B34" s="30" t="s">
        <v>257</v>
      </c>
    </row>
    <row r="35" spans="1:2" ht="39" customHeight="1" thickBot="1" x14ac:dyDescent="0.25">
      <c r="A35" s="31" t="s">
        <v>258</v>
      </c>
      <c r="B35" s="30" t="s">
        <v>259</v>
      </c>
    </row>
    <row r="36" spans="1:2" ht="36" customHeight="1" thickBot="1" x14ac:dyDescent="0.25">
      <c r="A36" s="31" t="s">
        <v>260</v>
      </c>
      <c r="B36" s="30" t="s">
        <v>261</v>
      </c>
    </row>
    <row r="37" spans="1:2" ht="25.15" customHeight="1" x14ac:dyDescent="0.2">
      <c r="A37" s="32" t="s">
        <v>262</v>
      </c>
      <c r="B37" s="22" t="s">
        <v>263</v>
      </c>
    </row>
    <row r="38" spans="1:2" ht="25.15" customHeight="1" thickBot="1" x14ac:dyDescent="0.25">
      <c r="A38" s="34"/>
      <c r="B38" s="24" t="s">
        <v>264</v>
      </c>
    </row>
    <row r="39" spans="1:2" ht="25.15" customHeight="1" x14ac:dyDescent="0.2"/>
    <row r="40" spans="1:2" ht="25.15" customHeight="1" x14ac:dyDescent="0.2"/>
    <row r="41" spans="1:2" ht="25.15" customHeight="1" x14ac:dyDescent="0.2"/>
    <row r="42" spans="1:2" ht="25.15" customHeight="1"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18020D2B0C630478A3BDD49D686A818" ma:contentTypeVersion="16" ma:contentTypeDescription="Kreiraj novi dokument." ma:contentTypeScope="" ma:versionID="c2b6f19e0f2d3b6ebc5e9f6272e2071a">
  <xsd:schema xmlns:xsd="http://www.w3.org/2001/XMLSchema" xmlns:xs="http://www.w3.org/2001/XMLSchema" xmlns:p="http://schemas.microsoft.com/office/2006/metadata/properties" xmlns:ns2="bb8b9eca-b553-4fe9-a3d7-d1838b09508d" xmlns:ns3="3334fe79-8e4a-4749-9c2d-138e96082282" targetNamespace="http://schemas.microsoft.com/office/2006/metadata/properties" ma:root="true" ma:fieldsID="eb96e1f8818bde82fcdf5192722a05df" ns2:_="" ns3:_="">
    <xsd:import namespace="bb8b9eca-b553-4fe9-a3d7-d1838b09508d"/>
    <xsd:import namespace="3334fe79-8e4a-4749-9c2d-138e9608228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Koment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b9eca-b553-4fe9-a3d7-d1838b095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Oznake slika" ma:readOnly="false" ma:fieldId="{5cf76f15-5ced-4ddc-b409-7134ff3c332f}" ma:taxonomyMulti="true" ma:sspId="5eb37d50-2a46-435d-99da-0464c82fad9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Komentar" ma:index="23" nillable="true" ma:displayName="Komentar" ma:format="Dropdown" ma:internalName="Koment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34fe79-8e4a-4749-9c2d-138e9608228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1a9b75-0190-4a38-9482-7d72c548bf41}" ma:internalName="TaxCatchAll" ma:showField="CatchAllData" ma:web="3334fe79-8e4a-4749-9c2d-138e96082282">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jeno sa"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jeno sa detaljim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8b9eca-b553-4fe9-a3d7-d1838b09508d">
      <Terms xmlns="http://schemas.microsoft.com/office/infopath/2007/PartnerControls"/>
    </lcf76f155ced4ddcb4097134ff3c332f>
    <TaxCatchAll xmlns="3334fe79-8e4a-4749-9c2d-138e96082282" xsi:nil="true"/>
    <Komentar xmlns="bb8b9eca-b553-4fe9-a3d7-d1838b09508d" xsi:nil="true"/>
  </documentManagement>
</p:properties>
</file>

<file path=customXml/itemProps1.xml><?xml version="1.0" encoding="utf-8"?>
<ds:datastoreItem xmlns:ds="http://schemas.openxmlformats.org/officeDocument/2006/customXml" ds:itemID="{12BA576D-FE4B-4DF9-B718-2FD28CA2371D}">
  <ds:schemaRefs>
    <ds:schemaRef ds:uri="http://schemas.microsoft.com/sharepoint/v3/contenttype/forms"/>
  </ds:schemaRefs>
</ds:datastoreItem>
</file>

<file path=customXml/itemProps2.xml><?xml version="1.0" encoding="utf-8"?>
<ds:datastoreItem xmlns:ds="http://schemas.openxmlformats.org/officeDocument/2006/customXml" ds:itemID="{AFBC919D-2E32-43A3-9F65-40B8ACB64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b9eca-b553-4fe9-a3d7-d1838b09508d"/>
    <ds:schemaRef ds:uri="3334fe79-8e4a-4749-9c2d-138e96082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8AFA47-54D3-4D1A-9B78-BD2C9AA5BF04}">
  <ds:schemaRefs>
    <ds:schemaRef ds:uri="http://schemas.microsoft.com/office/2006/metadata/properties"/>
    <ds:schemaRef ds:uri="http://schemas.microsoft.com/office/infopath/2007/PartnerControls"/>
    <ds:schemaRef ds:uri="bb8b9eca-b553-4fe9-a3d7-d1838b09508d"/>
    <ds:schemaRef ds:uri="3334fe79-8e4a-4749-9c2d-138e960822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Sheet5</vt:lpstr>
      <vt:lpstr>Sheet6</vt:lpstr>
      <vt:lpstr>Balance Sheet</vt:lpstr>
      <vt:lpstr> Final report</vt:lpstr>
      <vt:lpstr>3.  Expected sources of funding</vt:lpstr>
      <vt:lpstr>Final payment</vt:lpstr>
      <vt:lpstr>lists</vt:lpstr>
      <vt:lpstr>Instrukcije za popunjavanje BS</vt:lpstr>
      <vt:lpstr>I.HR</vt:lpstr>
      <vt:lpstr>III.Equipment</vt:lpstr>
      <vt:lpstr>' Final report'!Print_Area</vt:lpstr>
      <vt:lpstr>'3.  Expected sources of funding'!Print_Area</vt:lpstr>
      <vt:lpstr>'Balance Sheet'!Print_Area</vt:lpstr>
      <vt:lpstr>V.Services</vt:lpstr>
      <vt:lpstr>VI.Other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 Zafirović</dc:creator>
  <cp:keywords/>
  <dc:description/>
  <cp:lastModifiedBy>Biljana Bozovic</cp:lastModifiedBy>
  <cp:revision/>
  <dcterms:created xsi:type="dcterms:W3CDTF">2010-09-23T09:49:31Z</dcterms:created>
  <dcterms:modified xsi:type="dcterms:W3CDTF">2026-02-26T15:50:27Z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0x010100418020D2B0C630478A3BDD49D686A818</vt:lpwstr>
  </property>
  <property fmtid="{D5CDD505-2E9C-101B-9397-08002B2CF9AE}" pid="3" name="MediaServiceImageTags">
    <vt:lpwstr/>
  </property>
</Properties>
</file>